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7-11 лет" sheetId="1" r:id="rId1"/>
    <sheet name="12 и старше" sheetId="2" r:id="rId2"/>
    <sheet name="до 3 лет" sheetId="3" r:id="rId3"/>
    <sheet name="3-7 лет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H21" i="2"/>
  <c r="G21" i="2"/>
  <c r="F21" i="2"/>
  <c r="I19" i="2"/>
  <c r="H19" i="2"/>
  <c r="G19" i="2"/>
  <c r="F19" i="2"/>
  <c r="I18" i="2"/>
  <c r="H18" i="2"/>
  <c r="G18" i="2"/>
  <c r="F18" i="2"/>
  <c r="I13" i="2"/>
  <c r="H13" i="2"/>
  <c r="G13" i="2"/>
  <c r="F13" i="2"/>
  <c r="I15" i="2"/>
  <c r="H15" i="2"/>
  <c r="G15" i="2"/>
  <c r="F15" i="2"/>
  <c r="I14" i="2"/>
  <c r="H14" i="2"/>
  <c r="G14" i="2"/>
  <c r="F14" i="2"/>
  <c r="I26" i="1"/>
  <c r="H26" i="1"/>
  <c r="G26" i="1"/>
  <c r="F26" i="1"/>
  <c r="I24" i="1"/>
  <c r="H24" i="1"/>
  <c r="G24" i="1"/>
  <c r="F24" i="1"/>
  <c r="I23" i="1"/>
  <c r="H23" i="1"/>
  <c r="G23" i="1"/>
  <c r="F23" i="1"/>
  <c r="I18" i="1"/>
  <c r="H18" i="1"/>
  <c r="G18" i="1"/>
  <c r="F18" i="1"/>
  <c r="I20" i="1"/>
  <c r="H20" i="1"/>
  <c r="G20" i="1"/>
  <c r="F20" i="1"/>
  <c r="I19" i="1"/>
  <c r="H19" i="1"/>
  <c r="G19" i="1"/>
  <c r="F19" i="1"/>
  <c r="I16" i="1"/>
  <c r="H16" i="1"/>
  <c r="G16" i="1"/>
  <c r="F16" i="1"/>
  <c r="I15" i="1"/>
  <c r="G15" i="1"/>
  <c r="F15" i="1"/>
  <c r="I14" i="1"/>
  <c r="H14" i="1"/>
  <c r="G14" i="1"/>
  <c r="F14" i="1"/>
  <c r="I12" i="1"/>
  <c r="H12" i="1"/>
  <c r="G12" i="1"/>
  <c r="F12" i="1"/>
  <c r="I27" i="4"/>
  <c r="H27" i="4"/>
  <c r="G27" i="4"/>
  <c r="F27" i="4"/>
  <c r="I26" i="4"/>
  <c r="H26" i="4"/>
  <c r="G26" i="4"/>
  <c r="F26" i="4"/>
  <c r="I24" i="4"/>
  <c r="H24" i="4"/>
  <c r="G24" i="4"/>
  <c r="F24" i="4"/>
  <c r="I23" i="4"/>
  <c r="H23" i="4"/>
  <c r="G23" i="4"/>
  <c r="F23" i="4"/>
  <c r="I22" i="4"/>
  <c r="H22" i="4"/>
  <c r="G22" i="4"/>
  <c r="F22" i="4"/>
  <c r="I19" i="4"/>
  <c r="H19" i="4"/>
  <c r="G19" i="4"/>
  <c r="F19" i="4"/>
  <c r="I21" i="4"/>
  <c r="H21" i="4"/>
  <c r="G21" i="4"/>
  <c r="F21" i="4"/>
  <c r="I20" i="4"/>
  <c r="H20" i="4"/>
  <c r="G20" i="4"/>
  <c r="F20" i="4"/>
  <c r="I17" i="4"/>
  <c r="H17" i="4"/>
  <c r="G17" i="4"/>
  <c r="F17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28" i="3"/>
  <c r="H28" i="3"/>
  <c r="G28" i="3"/>
  <c r="F28" i="3"/>
  <c r="I27" i="3"/>
  <c r="H27" i="3"/>
  <c r="G27" i="3"/>
  <c r="F27" i="3"/>
  <c r="I25" i="3"/>
  <c r="H25" i="3"/>
  <c r="G25" i="3"/>
  <c r="F25" i="3"/>
  <c r="I24" i="3"/>
  <c r="H24" i="3"/>
  <c r="G24" i="3"/>
  <c r="F24" i="3"/>
  <c r="I23" i="3"/>
  <c r="H23" i="3"/>
  <c r="G23" i="3"/>
  <c r="F23" i="3"/>
  <c r="I19" i="3"/>
  <c r="H19" i="3"/>
  <c r="G19" i="3"/>
  <c r="F19" i="3"/>
  <c r="I21" i="3"/>
  <c r="H21" i="3"/>
  <c r="G21" i="3"/>
  <c r="F21" i="3"/>
  <c r="I20" i="3"/>
  <c r="H20" i="3"/>
  <c r="G20" i="3"/>
  <c r="F20" i="3"/>
  <c r="I17" i="3"/>
  <c r="H17" i="3"/>
  <c r="G17" i="3"/>
  <c r="F17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</calcChain>
</file>

<file path=xl/sharedStrings.xml><?xml version="1.0" encoding="utf-8"?>
<sst xmlns="http://schemas.openxmlformats.org/spreadsheetml/2006/main" count="189" uniqueCount="77">
  <si>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</si>
  <si>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</si>
  <si>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</si>
  <si>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</si>
  <si>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</si>
  <si>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</si>
  <si>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</si>
  <si>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</si>
  <si>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</si>
  <si>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</si>
  <si>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</si>
  <si>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</si>
  <si>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</t>
  </si>
  <si>
    <t>№ рец.</t>
  </si>
  <si>
    <t>Выход, г</t>
  </si>
  <si>
    <t>МБОУ "КСОШ им.Героя РФ С.В.Перца"</t>
  </si>
  <si>
    <t>7-11 лет</t>
  </si>
  <si>
    <t>полдник</t>
  </si>
  <si>
    <t>Утверждено</t>
  </si>
  <si>
    <t>Директор школы</t>
  </si>
  <si>
    <t>_____Ю.П.Артиева</t>
  </si>
  <si>
    <t>Б</t>
  </si>
  <si>
    <t>Ж</t>
  </si>
  <si>
    <t>У</t>
  </si>
  <si>
    <t>кКал</t>
  </si>
  <si>
    <t>Хлеб пшеничный</t>
  </si>
  <si>
    <t>12 лет и старше</t>
  </si>
  <si>
    <t>хлеб пшеничный</t>
  </si>
  <si>
    <t>хлеб ржаной</t>
  </si>
  <si>
    <t>до 3 лет</t>
  </si>
  <si>
    <t>№ 122</t>
  </si>
  <si>
    <t>II завтрак:</t>
  </si>
  <si>
    <t>Полдник</t>
  </si>
  <si>
    <t>Дошкольное отделение</t>
  </si>
  <si>
    <t>Хлеб ржаной</t>
  </si>
  <si>
    <t>3-7 лет</t>
  </si>
  <si>
    <t>хлеб пшеничн.</t>
  </si>
  <si>
    <t>№ 123</t>
  </si>
  <si>
    <t>Сок фруктовый</t>
  </si>
  <si>
    <t>№ 532</t>
  </si>
  <si>
    <t>Каша рисовая молочная жидкая</t>
  </si>
  <si>
    <t>Чай с молоком</t>
  </si>
  <si>
    <t>Масло сливочное</t>
  </si>
  <si>
    <t>Пятница</t>
  </si>
  <si>
    <t>№ 283</t>
  </si>
  <si>
    <t>№ 507</t>
  </si>
  <si>
    <t>№ 119</t>
  </si>
  <si>
    <t>№532</t>
  </si>
  <si>
    <t>Борщ с фасолью с картофелем</t>
  </si>
  <si>
    <t>№ 143</t>
  </si>
  <si>
    <t>Голубцы ленивые</t>
  </si>
  <si>
    <t>№ 382</t>
  </si>
  <si>
    <t>Икра кабачковая</t>
  </si>
  <si>
    <t>№ 129</t>
  </si>
  <si>
    <t>Компот из апельсинов с яблоками</t>
  </si>
  <si>
    <t>№ 524</t>
  </si>
  <si>
    <t>Булочка ванильная</t>
  </si>
  <si>
    <t>№ 577</t>
  </si>
  <si>
    <t>Ряженка</t>
  </si>
  <si>
    <t>№ 530</t>
  </si>
  <si>
    <t>№ 114</t>
  </si>
  <si>
    <t>№54-4гн</t>
  </si>
  <si>
    <t>чай с молоком с сахаром</t>
  </si>
  <si>
    <t>№ 365</t>
  </si>
  <si>
    <t>масло сливочное</t>
  </si>
  <si>
    <t>№ 366</t>
  </si>
  <si>
    <t>сыр</t>
  </si>
  <si>
    <t>йогурт</t>
  </si>
  <si>
    <t>№ 54-19с</t>
  </si>
  <si>
    <t>№178</t>
  </si>
  <si>
    <t>№232</t>
  </si>
  <si>
    <t>№ 278</t>
  </si>
  <si>
    <t>Компот из апельсинов и яблок</t>
  </si>
  <si>
    <t>Борщ с фасолью</t>
  </si>
  <si>
    <t>вафли</t>
  </si>
  <si>
    <t>№ 288</t>
  </si>
  <si>
    <t xml:space="preserve">молоко кипяченое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</si>
</sst>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49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1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Protection="1">
      <protection locked="0"/>
    </xf>
    <xf numFmtId="0" fontId="5" fillId="2" borderId="0" xfId="0" applyFont="1" applyFill="1"/>
    <xf numFmtId="0" fontId="6" fillId="0" borderId="5" xfId="0" applyFont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Border="1"/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2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5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9" fillId="2" borderId="1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4" fillId="0" borderId="1" xfId="0" applyFont="1" applyBorder="1"/>
    <xf numFmtId="0" fontId="1" fillId="0" borderId="3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3" fillId="2" borderId="12" xfId="0" applyFont="1" applyFill="1" applyBorder="1" applyProtection="1">
      <protection locked="0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right" vertical="center"/>
    </xf>
    <xf numFmtId="2" fontId="1" fillId="0" borderId="12" xfId="0" applyNumberFormat="1" applyFont="1" applyBorder="1"/>
    <xf numFmtId="2" fontId="1" fillId="0" borderId="12" xfId="0" applyNumberFormat="1" applyFont="1" applyBorder="1" applyAlignment="1">
      <alignment horizontal="right"/>
    </xf>
    <xf numFmtId="2" fontId="1" fillId="0" borderId="15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vertical="center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0" borderId="4" xfId="0" applyFont="1" applyBorder="1" applyAlignment="1">
      <alignment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vertical="center"/>
    </xf>
    <xf numFmtId="0" fontId="7" fillId="2" borderId="3" xfId="0" applyFont="1" applyFill="1" applyBorder="1"/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Border="1"/>
    <xf numFmtId="0" fontId="11" fillId="0" borderId="0" xfId="0" applyFont="1" applyBorder="1" applyAlignment="1">
      <alignment horizontal="right"/>
    </xf>
    <xf numFmtId="0" fontId="7" fillId="2" borderId="3" xfId="0" applyFont="1" applyFill="1" applyBorder="1" applyAlignment="1">
      <alignment wrapText="1"/>
    </xf>
    <xf numFmtId="0" fontId="5" fillId="2" borderId="0" xfId="0" applyFont="1" applyFill="1" applyProtection="1">
      <protection locked="0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/>
    <xf numFmtId="0" fontId="7" fillId="0" borderId="3" xfId="0" applyFont="1" applyBorder="1"/>
    <xf numFmtId="0" fontId="7" fillId="0" borderId="1" xfId="1" applyFont="1" applyBorder="1"/>
    <xf numFmtId="2" fontId="7" fillId="0" borderId="1" xfId="1" applyNumberFormat="1" applyFont="1" applyBorder="1"/>
    <xf numFmtId="0" fontId="1" fillId="2" borderId="3" xfId="0" applyFont="1" applyFill="1" applyBorder="1"/>
    <xf numFmtId="0" fontId="1" fillId="0" borderId="1" xfId="1" applyFont="1" applyBorder="1"/>
    <xf numFmtId="2" fontId="1" fillId="0" borderId="1" xfId="1" applyNumberFormat="1" applyFont="1" applyBorder="1"/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2" fontId="7" fillId="2" borderId="1" xfId="0" applyNumberFormat="1" applyFont="1" applyFill="1" applyBorder="1"/>
    <xf numFmtId="2" fontId="1" fillId="2" borderId="1" xfId="0" applyNumberFormat="1" applyFont="1" applyFill="1" applyBorder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/>
    <xf numFmtId="0" fontId="0" fillId="0" borderId="0" xfId="0" applyFont="1" applyAlignment="1">
      <alignment vertical="center"/>
    </xf>
    <xf numFmtId="0" fontId="12" fillId="2" borderId="9" xfId="0" applyFont="1" applyFill="1" applyBorder="1" applyAlignment="1" applyProtection="1">
      <protection locked="0"/>
    </xf>
    <xf numFmtId="0" fontId="0" fillId="0" borderId="1" xfId="0" applyBorder="1" applyAlignment="1"/>
    <xf numFmtId="0" fontId="12" fillId="2" borderId="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7" fillId="0" borderId="1" xfId="1" applyFont="1" applyBorder="1" applyAlignment="1">
      <alignment horizontal="left"/>
    </xf>
    <xf numFmtId="0" fontId="1" fillId="0" borderId="3" xfId="1" applyFont="1" applyBorder="1"/>
    <xf numFmtId="0" fontId="1" fillId="0" borderId="1" xfId="1" applyFont="1" applyBorder="1" applyAlignment="1">
      <alignment horizontal="right" vertical="top" wrapText="1"/>
    </xf>
    <xf numFmtId="2" fontId="1" fillId="0" borderId="1" xfId="1" applyNumberFormat="1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/>
    </xf>
    <xf numFmtId="2" fontId="16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1" applyFont="1" applyFill="1" applyBorder="1" applyAlignment="1">
      <alignment horizontal="center"/>
    </xf>
    <xf numFmtId="0" fontId="1" fillId="0" borderId="3" xfId="1" applyFont="1" applyFill="1" applyBorder="1"/>
    <xf numFmtId="0" fontId="1" fillId="0" borderId="1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I27"/>
  <sheetViews>
    <sheetView tabSelected="1" zoomScaleNormal="100" workbookViewId="0">
      <selection activeCell="M11" sqref="M11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8.75" x14ac:dyDescent="0.3">
      <c r="A3" s="4"/>
      <c r="B3" s="4"/>
      <c r="C3" s="4"/>
      <c r="D3" s="4"/>
      <c r="G3" s="101" t="s">
        <v>18</v>
      </c>
      <c r="H3" s="101"/>
      <c r="I3" s="101"/>
    </row>
    <row r="4" spans="1:9" ht="15.75" x14ac:dyDescent="0.25">
      <c r="A4" s="4"/>
      <c r="B4" s="4"/>
      <c r="C4" s="4"/>
      <c r="D4" s="4"/>
      <c r="G4" s="102" t="s">
        <v>19</v>
      </c>
      <c r="H4" s="102"/>
      <c r="I4" s="102"/>
    </row>
    <row r="5" spans="1:9" ht="15.75" x14ac:dyDescent="0.25">
      <c r="A5" s="4"/>
      <c r="B5" s="4"/>
      <c r="C5" s="4"/>
      <c r="D5" s="4"/>
      <c r="G5" s="103" t="s">
        <v>20</v>
      </c>
      <c r="H5" s="103"/>
      <c r="I5" s="103"/>
    </row>
    <row r="6" spans="1:9" ht="15.75" x14ac:dyDescent="0.25">
      <c r="A6" s="4"/>
      <c r="B6" s="4"/>
      <c r="C6" s="4"/>
      <c r="D6" s="4"/>
      <c r="E6" s="39"/>
      <c r="F6" s="39"/>
    </row>
    <row r="7" spans="1:9" ht="15.75" x14ac:dyDescent="0.25">
      <c r="A7" s="4"/>
      <c r="B7" s="4"/>
      <c r="C7" s="4"/>
      <c r="D7" s="4"/>
      <c r="E7" s="39"/>
      <c r="F7" s="39"/>
      <c r="H7" s="104" t="s">
        <v>43</v>
      </c>
      <c r="I7" s="104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00" t="s">
        <v>15</v>
      </c>
      <c r="C9" s="100"/>
      <c r="D9" s="100"/>
      <c r="E9" s="7" t="s">
        <v>16</v>
      </c>
      <c r="F9" s="7">
        <v>10</v>
      </c>
      <c r="G9" s="6" t="s">
        <v>1</v>
      </c>
      <c r="H9" s="8"/>
    </row>
    <row r="10" spans="1:9" ht="7.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3" t="s">
        <v>2</v>
      </c>
      <c r="B11" s="24" t="s">
        <v>3</v>
      </c>
      <c r="C11" s="24" t="s">
        <v>13</v>
      </c>
      <c r="D11" s="24" t="s">
        <v>4</v>
      </c>
      <c r="E11" s="26" t="s">
        <v>14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9" ht="31.5" x14ac:dyDescent="0.25">
      <c r="A12" s="10" t="s">
        <v>5</v>
      </c>
      <c r="B12" s="40" t="s">
        <v>6</v>
      </c>
      <c r="C12" s="76" t="s">
        <v>60</v>
      </c>
      <c r="D12" s="54" t="s">
        <v>40</v>
      </c>
      <c r="E12" s="62">
        <v>205</v>
      </c>
      <c r="F12" s="66">
        <f>E12*5.12/205</f>
        <v>5.1199999999999992</v>
      </c>
      <c r="G12" s="66">
        <f>E12*6.62/205</f>
        <v>6.6199999999999992</v>
      </c>
      <c r="H12" s="37">
        <f>E12*32.61/205</f>
        <v>32.61</v>
      </c>
      <c r="I12" s="37">
        <f>E12*210.13/205</f>
        <v>210.13</v>
      </c>
    </row>
    <row r="13" spans="1:9" ht="31.5" x14ac:dyDescent="0.25">
      <c r="A13" s="11"/>
      <c r="B13" s="41" t="s">
        <v>7</v>
      </c>
      <c r="C13" s="76" t="s">
        <v>61</v>
      </c>
      <c r="D13" s="60" t="s">
        <v>62</v>
      </c>
      <c r="E13" s="91">
        <v>200</v>
      </c>
      <c r="F13" s="92">
        <v>1.6</v>
      </c>
      <c r="G13" s="92">
        <v>1.1000000000000001</v>
      </c>
      <c r="H13" s="137">
        <v>8.6999999999999993</v>
      </c>
      <c r="I13" s="137">
        <v>50.9</v>
      </c>
    </row>
    <row r="14" spans="1:9" ht="15.75" x14ac:dyDescent="0.25">
      <c r="A14" s="11"/>
      <c r="B14" s="12"/>
      <c r="C14" s="42" t="s">
        <v>63</v>
      </c>
      <c r="D14" s="2" t="s">
        <v>64</v>
      </c>
      <c r="E14" s="28">
        <v>10</v>
      </c>
      <c r="F14" s="28">
        <f>E14*0.1/10</f>
        <v>0.1</v>
      </c>
      <c r="G14" s="28">
        <f>E14*7.2/10</f>
        <v>7.2</v>
      </c>
      <c r="H14" s="28">
        <f>E14*0.1/10</f>
        <v>0.1</v>
      </c>
      <c r="I14" s="37">
        <f>E14*66/10</f>
        <v>66</v>
      </c>
    </row>
    <row r="15" spans="1:9" ht="15.75" x14ac:dyDescent="0.25">
      <c r="A15" s="11"/>
      <c r="B15" s="14"/>
      <c r="C15" s="42" t="s">
        <v>65</v>
      </c>
      <c r="D15" s="2" t="s">
        <v>66</v>
      </c>
      <c r="E15" s="27">
        <v>15</v>
      </c>
      <c r="F15" s="28">
        <f>E15*6.96/30</f>
        <v>3.48</v>
      </c>
      <c r="G15" s="38">
        <f>E15*8.85/30</f>
        <v>4.4249999999999998</v>
      </c>
      <c r="H15" s="27">
        <v>0</v>
      </c>
      <c r="I15" s="27">
        <f>E15*109.2/30</f>
        <v>54.6</v>
      </c>
    </row>
    <row r="16" spans="1:9" ht="16.5" thickBot="1" x14ac:dyDescent="0.3">
      <c r="A16" s="15"/>
      <c r="B16" s="16"/>
      <c r="C16" s="42"/>
      <c r="D16" s="2" t="s">
        <v>27</v>
      </c>
      <c r="E16" s="28">
        <v>42</v>
      </c>
      <c r="F16" s="37">
        <f>E16*6.9/100</f>
        <v>2.8980000000000001</v>
      </c>
      <c r="G16" s="38">
        <f>1*E16/100</f>
        <v>0.42</v>
      </c>
      <c r="H16" s="38">
        <f>E16*48.3/100</f>
        <v>20.285999999999998</v>
      </c>
      <c r="I16" s="38">
        <f>E16*235/100</f>
        <v>98.7</v>
      </c>
    </row>
    <row r="17" spans="1:9" ht="15.75" x14ac:dyDescent="0.25">
      <c r="A17" s="11"/>
      <c r="B17" s="14"/>
      <c r="C17" s="42"/>
      <c r="D17" s="2" t="s">
        <v>67</v>
      </c>
      <c r="E17" s="118">
        <v>100</v>
      </c>
      <c r="F17" s="37">
        <v>3.4</v>
      </c>
      <c r="G17" s="37">
        <v>2.5</v>
      </c>
      <c r="H17" s="37">
        <v>14.4</v>
      </c>
      <c r="I17" s="37">
        <v>85</v>
      </c>
    </row>
    <row r="18" spans="1:9" ht="32.25" customHeight="1" x14ac:dyDescent="0.25">
      <c r="A18" s="18" t="s">
        <v>8</v>
      </c>
      <c r="B18" s="43" t="s">
        <v>9</v>
      </c>
      <c r="C18" s="73" t="s">
        <v>70</v>
      </c>
      <c r="D18" s="60" t="s">
        <v>52</v>
      </c>
      <c r="E18" s="44">
        <v>100</v>
      </c>
      <c r="F18" s="143">
        <f>E18*2.73/200</f>
        <v>1.365</v>
      </c>
      <c r="G18" s="143">
        <f>E18*10.45/200</f>
        <v>5.2249999999999996</v>
      </c>
      <c r="H18" s="143">
        <f>E18*14.72/200</f>
        <v>7.36</v>
      </c>
      <c r="I18" s="143">
        <f>E18*157.3/200</f>
        <v>78.650000000000006</v>
      </c>
    </row>
    <row r="19" spans="1:9" ht="15.75" x14ac:dyDescent="0.25">
      <c r="A19" s="11"/>
      <c r="B19" s="30" t="s">
        <v>10</v>
      </c>
      <c r="C19" s="138" t="s">
        <v>68</v>
      </c>
      <c r="D19" s="139" t="s">
        <v>73</v>
      </c>
      <c r="E19" s="140">
        <v>250</v>
      </c>
      <c r="F19" s="141">
        <f>E19*30.4/1000</f>
        <v>7.6</v>
      </c>
      <c r="G19" s="141">
        <f>E19*29.1/1000</f>
        <v>7.2750000000000004</v>
      </c>
      <c r="H19" s="141">
        <f>E19*63.5/1000</f>
        <v>15.875</v>
      </c>
      <c r="I19" s="141">
        <f>E19*637.9/1000</f>
        <v>159.47499999999999</v>
      </c>
    </row>
    <row r="20" spans="1:9" ht="15.75" x14ac:dyDescent="0.25">
      <c r="A20" s="11"/>
      <c r="B20" s="31" t="s">
        <v>11</v>
      </c>
      <c r="C20" s="142" t="s">
        <v>69</v>
      </c>
      <c r="D20" s="81" t="s">
        <v>50</v>
      </c>
      <c r="E20" s="118">
        <v>250</v>
      </c>
      <c r="F20" s="124">
        <f>E20*6.56/100</f>
        <v>16.399999999999999</v>
      </c>
      <c r="G20" s="124">
        <f>180*6.69/100</f>
        <v>12.042</v>
      </c>
      <c r="H20" s="124">
        <f>180*4.93/100</f>
        <v>8.8740000000000006</v>
      </c>
      <c r="I20" s="124">
        <f>E20*106.21/100</f>
        <v>265.52499999999998</v>
      </c>
    </row>
    <row r="21" spans="1:9" ht="15.75" x14ac:dyDescent="0.25">
      <c r="A21" s="11"/>
    </row>
    <row r="22" spans="1:9" ht="31.5" x14ac:dyDescent="0.25">
      <c r="A22" s="11"/>
      <c r="B22" s="32"/>
      <c r="C22" s="47" t="s">
        <v>71</v>
      </c>
      <c r="D22" s="61" t="s">
        <v>72</v>
      </c>
      <c r="E22" s="136">
        <v>200</v>
      </c>
      <c r="F22" s="137">
        <v>0.25</v>
      </c>
      <c r="G22" s="137">
        <v>0.25</v>
      </c>
      <c r="H22" s="137">
        <v>25.35</v>
      </c>
      <c r="I22" s="137">
        <v>58</v>
      </c>
    </row>
    <row r="23" spans="1:9" ht="15.75" x14ac:dyDescent="0.25">
      <c r="A23" s="11"/>
      <c r="B23" s="12"/>
      <c r="C23" s="48"/>
      <c r="D23" s="2" t="s">
        <v>36</v>
      </c>
      <c r="E23" s="28">
        <v>60</v>
      </c>
      <c r="F23" s="37">
        <f>E23*6.9/100</f>
        <v>4.1399999999999997</v>
      </c>
      <c r="G23" s="38">
        <f>1*E23/100</f>
        <v>0.6</v>
      </c>
      <c r="H23" s="38">
        <f>E23*48.3/100</f>
        <v>28.98</v>
      </c>
      <c r="I23" s="38">
        <f>E23*235/100</f>
        <v>141</v>
      </c>
    </row>
    <row r="24" spans="1:9" ht="15.75" x14ac:dyDescent="0.25">
      <c r="A24" s="11"/>
      <c r="B24" s="19"/>
      <c r="C24" s="48"/>
      <c r="D24" s="2" t="s">
        <v>28</v>
      </c>
      <c r="E24" s="28">
        <v>67</v>
      </c>
      <c r="F24" s="37">
        <f>E24*4.8/100</f>
        <v>3.2159999999999997</v>
      </c>
      <c r="G24" s="38">
        <f>E24*1/100</f>
        <v>0.67</v>
      </c>
      <c r="H24" s="38">
        <f>E24*21.2/50</f>
        <v>28.407999999999998</v>
      </c>
      <c r="I24" s="38">
        <f>E24*100/50</f>
        <v>134</v>
      </c>
    </row>
    <row r="25" spans="1:9" ht="16.5" thickBot="1" x14ac:dyDescent="0.3">
      <c r="A25" s="11"/>
      <c r="B25" s="19"/>
      <c r="C25" s="48"/>
      <c r="D25" s="2"/>
      <c r="E25" s="28"/>
      <c r="F25" s="63"/>
      <c r="G25" s="64"/>
      <c r="H25" s="65"/>
      <c r="I25" s="38"/>
    </row>
    <row r="26" spans="1:9" ht="15.75" x14ac:dyDescent="0.25">
      <c r="A26" s="80" t="s">
        <v>17</v>
      </c>
      <c r="B26" s="14"/>
      <c r="C26" s="144"/>
      <c r="D26" s="145" t="s">
        <v>74</v>
      </c>
      <c r="E26" s="28">
        <v>42</v>
      </c>
      <c r="F26" s="37">
        <f>E26*5.14/100</f>
        <v>2.1587999999999998</v>
      </c>
      <c r="G26" s="37">
        <f>E26*30.44/100</f>
        <v>12.784800000000001</v>
      </c>
      <c r="H26" s="37">
        <f>E26*69.95/100</f>
        <v>29.379000000000001</v>
      </c>
      <c r="I26" s="37">
        <f>E26*527.3/100</f>
        <v>221.46599999999998</v>
      </c>
    </row>
    <row r="27" spans="1:9" ht="15.75" x14ac:dyDescent="0.25">
      <c r="A27" s="22"/>
      <c r="B27" s="19"/>
      <c r="C27" s="146" t="s">
        <v>75</v>
      </c>
      <c r="D27" s="147" t="s">
        <v>76</v>
      </c>
      <c r="E27" s="148">
        <v>200</v>
      </c>
      <c r="F27" s="114">
        <v>5.59</v>
      </c>
      <c r="G27" s="114">
        <v>6.38</v>
      </c>
      <c r="H27" s="114">
        <v>9.3800000000000008</v>
      </c>
      <c r="I27" s="114">
        <v>117.31</v>
      </c>
    </row>
  </sheetData>
  <mergeCells count="5">
    <mergeCell ref="B9:D9"/>
    <mergeCell ref="G3:I3"/>
    <mergeCell ref="G4:I4"/>
    <mergeCell ref="G5:I5"/>
    <mergeCell ref="H7:I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workbookViewId="0">
      <selection activeCell="M17" sqref="M17"/>
    </sheetView>
  </sheetViews>
  <sheetFormatPr defaultRowHeight="15" x14ac:dyDescent="0.25"/>
  <cols>
    <col min="3" max="3" width="6.85546875" customWidth="1"/>
    <col min="4" max="4" width="26.5703125" customWidth="1"/>
    <col min="5" max="5" width="7.7109375" customWidth="1"/>
    <col min="8" max="8" width="11.28515625" bestFit="1" customWidth="1"/>
  </cols>
  <sheetData>
    <row r="3" spans="1:9" ht="18.75" x14ac:dyDescent="0.3">
      <c r="A3" s="4"/>
      <c r="B3" s="4"/>
      <c r="C3" s="4"/>
      <c r="D3" s="4"/>
      <c r="G3" s="101" t="s">
        <v>18</v>
      </c>
      <c r="H3" s="101"/>
      <c r="I3" s="101"/>
    </row>
    <row r="4" spans="1:9" ht="15.75" x14ac:dyDescent="0.25">
      <c r="A4" s="4"/>
      <c r="B4" s="4"/>
      <c r="C4" s="4"/>
      <c r="D4" s="4"/>
      <c r="G4" s="102" t="s">
        <v>19</v>
      </c>
      <c r="H4" s="102"/>
      <c r="I4" s="102"/>
    </row>
    <row r="5" spans="1:9" ht="19.5" customHeight="1" x14ac:dyDescent="0.25">
      <c r="A5" s="4"/>
      <c r="B5" s="4"/>
      <c r="C5" s="4"/>
      <c r="D5" s="4"/>
      <c r="G5" s="103" t="s">
        <v>20</v>
      </c>
      <c r="H5" s="103"/>
      <c r="I5" s="103"/>
    </row>
    <row r="6" spans="1:9" ht="15.75" x14ac:dyDescent="0.25">
      <c r="A6" s="4"/>
      <c r="B6" s="4"/>
      <c r="C6" s="4"/>
      <c r="D6" s="4"/>
      <c r="E6" s="39"/>
      <c r="F6" s="39"/>
    </row>
    <row r="7" spans="1:9" ht="28.5" customHeight="1" x14ac:dyDescent="0.25">
      <c r="A7" s="4"/>
      <c r="B7" s="4"/>
      <c r="C7" s="4"/>
      <c r="D7" s="4"/>
      <c r="E7" s="39"/>
      <c r="F7" s="39"/>
      <c r="H7" s="106" t="s">
        <v>43</v>
      </c>
      <c r="I7" s="106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00" t="s">
        <v>15</v>
      </c>
      <c r="C9" s="100"/>
      <c r="D9" s="100"/>
      <c r="E9" s="105" t="s">
        <v>26</v>
      </c>
      <c r="F9" s="105"/>
      <c r="G9" s="105"/>
      <c r="H9" s="45">
        <v>10</v>
      </c>
      <c r="I9" s="6" t="s">
        <v>1</v>
      </c>
    </row>
    <row r="10" spans="1:9" ht="20.2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28.5" customHeight="1" x14ac:dyDescent="0.25">
      <c r="A11" s="23" t="s">
        <v>2</v>
      </c>
      <c r="B11" s="24" t="s">
        <v>3</v>
      </c>
      <c r="C11" s="24" t="s">
        <v>13</v>
      </c>
      <c r="D11" s="24" t="s">
        <v>4</v>
      </c>
      <c r="E11" s="46" t="s">
        <v>14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9" ht="15.75" x14ac:dyDescent="0.25">
      <c r="A12" s="19"/>
      <c r="B12" s="14"/>
      <c r="C12" s="69"/>
      <c r="D12" s="2"/>
      <c r="E12" s="28"/>
      <c r="F12" s="37"/>
      <c r="G12" s="38"/>
      <c r="H12" s="38"/>
      <c r="I12" s="38"/>
    </row>
    <row r="13" spans="1:9" ht="32.25" customHeight="1" x14ac:dyDescent="0.25">
      <c r="A13" s="71" t="s">
        <v>8</v>
      </c>
      <c r="B13" s="70" t="s">
        <v>9</v>
      </c>
      <c r="C13" s="73" t="s">
        <v>70</v>
      </c>
      <c r="D13" s="60" t="s">
        <v>52</v>
      </c>
      <c r="E13" s="44">
        <v>120</v>
      </c>
      <c r="F13" s="143">
        <f>E13*2.73/200</f>
        <v>1.6380000000000001</v>
      </c>
      <c r="G13" s="143">
        <f>E13*10.45/200</f>
        <v>6.27</v>
      </c>
      <c r="H13" s="143">
        <f>E13*14.72/200</f>
        <v>8.8320000000000007</v>
      </c>
      <c r="I13" s="143">
        <f>E13*157.3/200</f>
        <v>94.38</v>
      </c>
    </row>
    <row r="14" spans="1:9" ht="15.75" x14ac:dyDescent="0.25">
      <c r="A14" s="11"/>
      <c r="B14" s="68" t="s">
        <v>10</v>
      </c>
      <c r="C14" s="138" t="s">
        <v>68</v>
      </c>
      <c r="D14" s="139" t="s">
        <v>73</v>
      </c>
      <c r="E14" s="140">
        <v>300</v>
      </c>
      <c r="F14" s="141">
        <f>E14*30.4/1000</f>
        <v>9.1199999999999992</v>
      </c>
      <c r="G14" s="141">
        <f>E14*29.1/1000</f>
        <v>8.73</v>
      </c>
      <c r="H14" s="141">
        <f>E14*63.5/1000</f>
        <v>19.05</v>
      </c>
      <c r="I14" s="141">
        <f>E14*637.9/1000</f>
        <v>191.37</v>
      </c>
    </row>
    <row r="15" spans="1:9" ht="15.75" x14ac:dyDescent="0.25">
      <c r="A15" s="11"/>
      <c r="B15" s="31" t="s">
        <v>11</v>
      </c>
      <c r="C15" s="142" t="s">
        <v>69</v>
      </c>
      <c r="D15" s="81" t="s">
        <v>50</v>
      </c>
      <c r="E15" s="118">
        <v>270</v>
      </c>
      <c r="F15" s="124">
        <f>E15*6.56/100</f>
        <v>17.712</v>
      </c>
      <c r="G15" s="124">
        <f>180*6.69/100</f>
        <v>12.042</v>
      </c>
      <c r="H15" s="124">
        <f>180*4.93/100</f>
        <v>8.8740000000000006</v>
      </c>
      <c r="I15" s="124">
        <f>E15*106.21/100</f>
        <v>286.767</v>
      </c>
    </row>
    <row r="16" spans="1:9" s="88" customFormat="1" ht="15.75" x14ac:dyDescent="0.25">
      <c r="A16" s="11"/>
      <c r="B16" s="31"/>
    </row>
    <row r="17" spans="1:9" ht="35.25" customHeight="1" x14ac:dyDescent="0.25">
      <c r="A17" s="11"/>
      <c r="B17" s="31"/>
      <c r="C17" s="72" t="s">
        <v>71</v>
      </c>
      <c r="D17" s="61" t="s">
        <v>72</v>
      </c>
      <c r="E17" s="136">
        <v>200</v>
      </c>
      <c r="F17" s="137">
        <v>0.25</v>
      </c>
      <c r="G17" s="137">
        <v>0.25</v>
      </c>
      <c r="H17" s="137">
        <v>25.35</v>
      </c>
      <c r="I17" s="137">
        <v>58</v>
      </c>
    </row>
    <row r="18" spans="1:9" ht="15.75" x14ac:dyDescent="0.25">
      <c r="A18" s="11"/>
      <c r="B18" s="32"/>
      <c r="C18" s="48"/>
      <c r="D18" s="2" t="s">
        <v>36</v>
      </c>
      <c r="E18" s="28">
        <v>69</v>
      </c>
      <c r="F18" s="37">
        <f>E18*6.9/100</f>
        <v>4.7610000000000001</v>
      </c>
      <c r="G18" s="38">
        <f>1*E18/100</f>
        <v>0.69</v>
      </c>
      <c r="H18" s="38">
        <f>E18*48.3/100</f>
        <v>33.326999999999998</v>
      </c>
      <c r="I18" s="38">
        <f>E18*235/100</f>
        <v>162.15</v>
      </c>
    </row>
    <row r="19" spans="1:9" ht="15.75" x14ac:dyDescent="0.25">
      <c r="A19" s="11"/>
      <c r="B19" s="12"/>
      <c r="C19" s="48"/>
      <c r="D19" s="2" t="s">
        <v>28</v>
      </c>
      <c r="E19" s="28">
        <v>70</v>
      </c>
      <c r="F19" s="37">
        <f>E19*4.8/100</f>
        <v>3.36</v>
      </c>
      <c r="G19" s="38">
        <f>E19*1/100</f>
        <v>0.7</v>
      </c>
      <c r="H19" s="38">
        <f>E19*21.2/50</f>
        <v>29.68</v>
      </c>
      <c r="I19" s="38">
        <f>E19*100/50</f>
        <v>140</v>
      </c>
    </row>
    <row r="20" spans="1:9" ht="15.75" x14ac:dyDescent="0.25">
      <c r="A20" s="11"/>
      <c r="B20" s="19"/>
      <c r="C20" s="13"/>
      <c r="D20" s="19"/>
      <c r="E20" s="20"/>
      <c r="F20" s="21"/>
      <c r="G20" s="21"/>
      <c r="H20" s="35"/>
      <c r="I20" s="1"/>
    </row>
    <row r="21" spans="1:9" ht="15.75" x14ac:dyDescent="0.25">
      <c r="A21" s="75" t="s">
        <v>32</v>
      </c>
      <c r="B21" s="14"/>
      <c r="C21" s="144"/>
      <c r="D21" s="28" t="s">
        <v>74</v>
      </c>
      <c r="E21" s="28">
        <v>52</v>
      </c>
      <c r="F21" s="37">
        <f>E21*5.14/100</f>
        <v>2.6727999999999996</v>
      </c>
      <c r="G21" s="37">
        <f>E21*30.44/100</f>
        <v>15.828800000000001</v>
      </c>
      <c r="H21" s="37">
        <f>E21*69.95/100</f>
        <v>36.374000000000002</v>
      </c>
      <c r="I21" s="37">
        <f>E21*527.3/100</f>
        <v>274.19599999999997</v>
      </c>
    </row>
    <row r="22" spans="1:9" ht="15.75" x14ac:dyDescent="0.25">
      <c r="A22" s="22"/>
      <c r="B22" s="19"/>
      <c r="C22" s="3" t="s">
        <v>75</v>
      </c>
      <c r="D22" s="139" t="s">
        <v>76</v>
      </c>
      <c r="E22" s="114">
        <v>200</v>
      </c>
      <c r="F22" s="114">
        <v>5.59</v>
      </c>
      <c r="G22" s="114">
        <v>6.38</v>
      </c>
      <c r="H22" s="114">
        <v>9.3800000000000008</v>
      </c>
      <c r="I22" s="114">
        <v>117.31</v>
      </c>
    </row>
  </sheetData>
  <mergeCells count="6">
    <mergeCell ref="B9:D9"/>
    <mergeCell ref="E9:G9"/>
    <mergeCell ref="G3:I3"/>
    <mergeCell ref="G4:I4"/>
    <mergeCell ref="G5:I5"/>
    <mergeCell ref="H7:I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L23" sqref="L23"/>
    </sheetView>
  </sheetViews>
  <sheetFormatPr defaultRowHeight="15" x14ac:dyDescent="0.25"/>
  <cols>
    <col min="2" max="2" width="9.140625" customWidth="1"/>
    <col min="3" max="3" width="7" customWidth="1"/>
    <col min="4" max="4" width="21.7109375" customWidth="1"/>
    <col min="5" max="5" width="7" customWidth="1"/>
    <col min="6" max="6" width="7.85546875" customWidth="1"/>
    <col min="7" max="7" width="7.42578125" customWidth="1"/>
    <col min="8" max="8" width="8.28515625" customWidth="1"/>
    <col min="9" max="9" width="8.140625" customWidth="1"/>
  </cols>
  <sheetData>
    <row r="1" spans="1:10" x14ac:dyDescent="0.25">
      <c r="A1" s="107" t="s">
        <v>15</v>
      </c>
      <c r="B1" s="107"/>
      <c r="C1" s="107"/>
      <c r="D1" s="107"/>
      <c r="E1" s="107"/>
      <c r="F1" s="107"/>
      <c r="G1" s="107"/>
      <c r="H1" s="107"/>
      <c r="I1" s="107"/>
    </row>
    <row r="3" spans="1:10" ht="18.75" x14ac:dyDescent="0.3">
      <c r="A3" s="4"/>
      <c r="B3" s="4"/>
      <c r="C3" s="4"/>
      <c r="D3" s="4"/>
      <c r="G3" s="101" t="s">
        <v>18</v>
      </c>
      <c r="H3" s="101"/>
      <c r="I3" s="101"/>
    </row>
    <row r="4" spans="1:10" ht="15.75" x14ac:dyDescent="0.25">
      <c r="A4" s="4"/>
      <c r="B4" s="4"/>
      <c r="C4" s="4"/>
      <c r="D4" s="4"/>
      <c r="G4" s="102" t="s">
        <v>19</v>
      </c>
      <c r="H4" s="102"/>
      <c r="I4" s="102"/>
    </row>
    <row r="5" spans="1:10" ht="15.75" x14ac:dyDescent="0.25">
      <c r="A5" s="4"/>
      <c r="B5" s="4"/>
      <c r="C5" s="4"/>
      <c r="D5" s="4"/>
      <c r="G5" s="103" t="s">
        <v>20</v>
      </c>
      <c r="H5" s="103"/>
      <c r="I5" s="103"/>
    </row>
    <row r="6" spans="1:10" ht="15.75" x14ac:dyDescent="0.25">
      <c r="A6" s="4"/>
      <c r="B6" s="4"/>
      <c r="C6" s="4"/>
      <c r="D6" s="4"/>
      <c r="E6" s="39"/>
      <c r="F6" s="39"/>
    </row>
    <row r="7" spans="1:10" ht="15.75" x14ac:dyDescent="0.25">
      <c r="A7" s="109" t="s">
        <v>33</v>
      </c>
      <c r="B7" s="108"/>
      <c r="C7" s="108"/>
      <c r="D7" s="108"/>
      <c r="E7" s="39"/>
      <c r="F7" s="39"/>
      <c r="H7" s="104" t="s">
        <v>43</v>
      </c>
      <c r="I7" s="104"/>
    </row>
    <row r="8" spans="1:10" ht="15.75" x14ac:dyDescent="0.25">
      <c r="A8" s="4"/>
      <c r="B8" s="4"/>
      <c r="C8" s="4"/>
      <c r="D8" s="4"/>
      <c r="E8" s="4"/>
      <c r="F8" s="4"/>
      <c r="G8" s="4"/>
      <c r="H8" s="4"/>
    </row>
    <row r="9" spans="1:10" ht="15.75" x14ac:dyDescent="0.25">
      <c r="A9" s="109"/>
      <c r="B9" s="108"/>
      <c r="C9" s="108"/>
      <c r="D9" s="108"/>
      <c r="E9" s="105" t="s">
        <v>29</v>
      </c>
      <c r="F9" s="108"/>
      <c r="G9" s="108"/>
      <c r="H9" s="45">
        <v>10</v>
      </c>
      <c r="I9" t="s">
        <v>1</v>
      </c>
    </row>
    <row r="10" spans="1:10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10" ht="32.25" thickBot="1" x14ac:dyDescent="0.3">
      <c r="A11" s="23" t="s">
        <v>2</v>
      </c>
      <c r="B11" s="24" t="s">
        <v>3</v>
      </c>
      <c r="C11" s="24" t="s">
        <v>13</v>
      </c>
      <c r="D11" s="24" t="s">
        <v>4</v>
      </c>
      <c r="E11" s="26" t="s">
        <v>14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10" ht="31.5" x14ac:dyDescent="0.25">
      <c r="A12" s="80" t="s">
        <v>5</v>
      </c>
      <c r="B12" s="49" t="s">
        <v>6</v>
      </c>
      <c r="C12" s="125" t="s">
        <v>44</v>
      </c>
      <c r="D12" s="61" t="s">
        <v>40</v>
      </c>
      <c r="E12" s="27">
        <v>150</v>
      </c>
      <c r="F12" s="37">
        <f>E12*27.73/1000</f>
        <v>4.1595000000000004</v>
      </c>
      <c r="G12" s="37">
        <f>E12*45.147/1000</f>
        <v>6.7720500000000001</v>
      </c>
      <c r="H12" s="37">
        <f>E12*162.48/1000</f>
        <v>24.372</v>
      </c>
      <c r="I12" s="37">
        <f>E12*1181.04/1000</f>
        <v>177.15600000000001</v>
      </c>
      <c r="J12" s="94"/>
    </row>
    <row r="13" spans="1:10" ht="30" x14ac:dyDescent="0.25">
      <c r="A13" s="11"/>
      <c r="B13" s="50" t="s">
        <v>7</v>
      </c>
      <c r="C13" s="125" t="s">
        <v>45</v>
      </c>
      <c r="D13" s="113" t="s">
        <v>41</v>
      </c>
      <c r="E13" s="114">
        <v>150</v>
      </c>
      <c r="F13" s="115">
        <f>E13*1.45/200</f>
        <v>1.0874999999999999</v>
      </c>
      <c r="G13" s="115">
        <f>E13*1.25/200</f>
        <v>0.9375</v>
      </c>
      <c r="H13" s="115">
        <f>E13*17.44/200</f>
        <v>13.08</v>
      </c>
      <c r="I13" s="115">
        <f>E13*87.12/200</f>
        <v>65.34</v>
      </c>
      <c r="J13" s="95"/>
    </row>
    <row r="14" spans="1:10" ht="15.75" x14ac:dyDescent="0.25">
      <c r="A14" s="11"/>
      <c r="B14" s="51" t="s">
        <v>12</v>
      </c>
      <c r="C14" s="93" t="s">
        <v>46</v>
      </c>
      <c r="D14" s="2" t="s">
        <v>42</v>
      </c>
      <c r="E14" s="28">
        <v>3</v>
      </c>
      <c r="F14" s="37">
        <f>E14*0.5/100</f>
        <v>1.4999999999999999E-2</v>
      </c>
      <c r="G14" s="37">
        <f>E14*82.5/100</f>
        <v>2.4750000000000001</v>
      </c>
      <c r="H14" s="37">
        <f>E14*0.8/100</f>
        <v>2.4000000000000004E-2</v>
      </c>
      <c r="I14" s="37">
        <f>E14*748/100</f>
        <v>22.44</v>
      </c>
      <c r="J14" s="96"/>
    </row>
    <row r="15" spans="1:10" ht="16.5" thickBot="1" x14ac:dyDescent="0.3">
      <c r="A15" s="15"/>
      <c r="B15" s="59"/>
      <c r="C15" s="93" t="s">
        <v>30</v>
      </c>
      <c r="D15" s="2" t="s">
        <v>25</v>
      </c>
      <c r="E15" s="28">
        <v>20</v>
      </c>
      <c r="F15" s="37">
        <f>E15*7.6/100</f>
        <v>1.52</v>
      </c>
      <c r="G15" s="38">
        <f>E15*0.8/100</f>
        <v>0.16</v>
      </c>
      <c r="H15" s="38">
        <f>E15*49.2/100</f>
        <v>9.84</v>
      </c>
      <c r="I15" s="38">
        <f>E15*235/100</f>
        <v>47</v>
      </c>
      <c r="J15" s="96"/>
    </row>
    <row r="16" spans="1:10" ht="15.75" x14ac:dyDescent="0.25">
      <c r="A16" s="11"/>
      <c r="B16" s="52"/>
      <c r="C16" s="126"/>
      <c r="D16" s="2"/>
      <c r="E16" s="28"/>
      <c r="F16" s="38"/>
      <c r="G16" s="38"/>
      <c r="H16" s="38"/>
      <c r="I16" s="38"/>
      <c r="J16" s="97"/>
    </row>
    <row r="17" spans="1:10" ht="15.75" x14ac:dyDescent="0.25">
      <c r="A17" s="58" t="s">
        <v>31</v>
      </c>
      <c r="B17" s="67"/>
      <c r="C17" s="127" t="s">
        <v>47</v>
      </c>
      <c r="D17" s="81" t="s">
        <v>38</v>
      </c>
      <c r="E17" s="47">
        <v>100</v>
      </c>
      <c r="F17" s="79">
        <f>E17*0.5/100</f>
        <v>0.5</v>
      </c>
      <c r="G17" s="79">
        <f>E17*0.1/100</f>
        <v>0.1</v>
      </c>
      <c r="H17" s="79">
        <f>E17*10.1/100</f>
        <v>10.1</v>
      </c>
      <c r="I17" s="79">
        <f>E17*46/100</f>
        <v>46</v>
      </c>
      <c r="J17" s="97"/>
    </row>
    <row r="18" spans="1:10" ht="19.5" thickBot="1" x14ac:dyDescent="0.35">
      <c r="A18" s="15"/>
      <c r="B18" s="16"/>
      <c r="C18" s="128"/>
      <c r="D18" s="29"/>
      <c r="E18" s="3"/>
      <c r="F18" s="17"/>
      <c r="G18" s="17"/>
      <c r="H18" s="34"/>
      <c r="I18" s="53"/>
      <c r="J18" s="98"/>
    </row>
    <row r="19" spans="1:10" ht="15.75" x14ac:dyDescent="0.25">
      <c r="A19" s="74" t="s">
        <v>8</v>
      </c>
      <c r="B19" s="43" t="s">
        <v>9</v>
      </c>
      <c r="C19" s="89" t="s">
        <v>53</v>
      </c>
      <c r="D19" s="2" t="s">
        <v>52</v>
      </c>
      <c r="E19" s="118">
        <v>40</v>
      </c>
      <c r="F19" s="119">
        <f>E19*1.2/100</f>
        <v>0.48</v>
      </c>
      <c r="G19" s="119">
        <f>E19*4.7/100</f>
        <v>1.88</v>
      </c>
      <c r="H19" s="119">
        <f>E19*7.7/100</f>
        <v>3.08</v>
      </c>
      <c r="I19" s="119">
        <f>E19*78/100</f>
        <v>31.2</v>
      </c>
      <c r="J19" s="97"/>
    </row>
    <row r="20" spans="1:10" ht="31.5" x14ac:dyDescent="0.25">
      <c r="A20" s="11"/>
      <c r="B20" s="30" t="s">
        <v>10</v>
      </c>
      <c r="C20" s="89" t="s">
        <v>49</v>
      </c>
      <c r="D20" s="61" t="s">
        <v>48</v>
      </c>
      <c r="E20" s="27">
        <v>150</v>
      </c>
      <c r="F20" s="37">
        <f>E20*15.28/1000</f>
        <v>2.2919999999999998</v>
      </c>
      <c r="G20" s="37">
        <f>E20*20.5/1000</f>
        <v>3.0750000000000002</v>
      </c>
      <c r="H20" s="37">
        <f>E20*64.74/1000</f>
        <v>9.7110000000000003</v>
      </c>
      <c r="I20" s="37">
        <f>E20*504.55/1000</f>
        <v>75.682500000000005</v>
      </c>
      <c r="J20" s="121"/>
    </row>
    <row r="21" spans="1:10" ht="15.75" x14ac:dyDescent="0.25">
      <c r="A21" s="11"/>
      <c r="B21" s="31" t="s">
        <v>11</v>
      </c>
      <c r="C21" s="89" t="s">
        <v>51</v>
      </c>
      <c r="D21" s="2" t="s">
        <v>50</v>
      </c>
      <c r="E21" s="118">
        <v>150</v>
      </c>
      <c r="F21" s="119">
        <f>E21*8.52/100</f>
        <v>12.78</v>
      </c>
      <c r="G21" s="119">
        <f>E21*8.28/100</f>
        <v>12.42</v>
      </c>
      <c r="H21" s="119">
        <f>E21*3.52/100</f>
        <v>5.28</v>
      </c>
      <c r="I21" s="119">
        <f>E21*142.68/100</f>
        <v>214.02</v>
      </c>
      <c r="J21" s="121"/>
    </row>
    <row r="22" spans="1:10" ht="15.75" x14ac:dyDescent="0.25">
      <c r="A22" s="11"/>
      <c r="B22" s="1"/>
      <c r="C22" s="129"/>
      <c r="D22" s="1"/>
      <c r="E22" s="1"/>
      <c r="F22" s="1"/>
      <c r="G22" s="1"/>
      <c r="H22" s="1"/>
      <c r="I22" s="1"/>
      <c r="J22" s="121"/>
    </row>
    <row r="23" spans="1:10" ht="30" x14ac:dyDescent="0.25">
      <c r="A23" s="11"/>
      <c r="B23" s="12"/>
      <c r="C23" s="89" t="s">
        <v>55</v>
      </c>
      <c r="D23" s="99" t="s">
        <v>54</v>
      </c>
      <c r="E23" s="118">
        <v>150</v>
      </c>
      <c r="F23" s="119">
        <f>E23*0.43/200</f>
        <v>0.32250000000000001</v>
      </c>
      <c r="G23" s="119">
        <f>E23*0.18/200</f>
        <v>0.13500000000000001</v>
      </c>
      <c r="H23" s="119">
        <f>E23*27.84/200</f>
        <v>20.88</v>
      </c>
      <c r="I23" s="119">
        <f>E23*114.66/200</f>
        <v>85.995000000000005</v>
      </c>
      <c r="J23" s="121"/>
    </row>
    <row r="24" spans="1:10" ht="15.75" x14ac:dyDescent="0.25">
      <c r="A24" s="11"/>
      <c r="B24" s="19"/>
      <c r="C24" s="72" t="s">
        <v>30</v>
      </c>
      <c r="D24" s="113" t="s">
        <v>25</v>
      </c>
      <c r="E24" s="28">
        <v>17</v>
      </c>
      <c r="F24" s="37">
        <f>E24*7.6/100</f>
        <v>1.2919999999999998</v>
      </c>
      <c r="G24" s="38">
        <f>E24*0.8/100</f>
        <v>0.13600000000000001</v>
      </c>
      <c r="H24" s="38">
        <f>E24*49.2/100</f>
        <v>8.3640000000000008</v>
      </c>
      <c r="I24" s="38">
        <f>E24*235/100</f>
        <v>39.950000000000003</v>
      </c>
      <c r="J24" s="122"/>
    </row>
    <row r="25" spans="1:10" ht="15.75" x14ac:dyDescent="0.25">
      <c r="A25" s="4"/>
      <c r="B25" s="19"/>
      <c r="C25" s="89" t="s">
        <v>37</v>
      </c>
      <c r="D25" s="2" t="s">
        <v>34</v>
      </c>
      <c r="E25" s="28">
        <v>30</v>
      </c>
      <c r="F25" s="37">
        <f>E25*6.6/100</f>
        <v>1.98</v>
      </c>
      <c r="G25" s="38">
        <f>E25*1.2/100</f>
        <v>0.36</v>
      </c>
      <c r="H25" s="38">
        <f>E25*33.4/100</f>
        <v>10.02</v>
      </c>
      <c r="I25" s="38">
        <f>E25*174/100</f>
        <v>52.2</v>
      </c>
      <c r="J25" s="121"/>
    </row>
    <row r="26" spans="1:10" ht="15.75" x14ac:dyDescent="0.25">
      <c r="A26" s="4"/>
      <c r="B26" s="19"/>
      <c r="C26" s="130"/>
      <c r="D26" s="60"/>
      <c r="E26" s="44"/>
      <c r="F26" s="66"/>
      <c r="G26" s="55"/>
      <c r="H26" s="55"/>
      <c r="I26" s="55"/>
      <c r="J26" s="94"/>
    </row>
    <row r="27" spans="1:10" ht="15.75" x14ac:dyDescent="0.25">
      <c r="A27" s="57" t="s">
        <v>32</v>
      </c>
      <c r="B27" s="56"/>
      <c r="C27" s="131" t="s">
        <v>57</v>
      </c>
      <c r="D27" s="113" t="s">
        <v>56</v>
      </c>
      <c r="E27" s="118">
        <v>40</v>
      </c>
      <c r="F27" s="124">
        <f>E27*4.76/60</f>
        <v>3.1733333333333329</v>
      </c>
      <c r="G27" s="124">
        <f>E27*5.01/60</f>
        <v>3.3399999999999994</v>
      </c>
      <c r="H27" s="124">
        <f>E27*45.71/60</f>
        <v>30.473333333333336</v>
      </c>
      <c r="I27" s="124">
        <f>E27*202.92/60</f>
        <v>135.28</v>
      </c>
    </row>
    <row r="28" spans="1:10" ht="15.75" x14ac:dyDescent="0.25">
      <c r="A28" s="1"/>
      <c r="B28" s="1"/>
      <c r="C28" s="131" t="s">
        <v>59</v>
      </c>
      <c r="D28" s="113" t="s">
        <v>58</v>
      </c>
      <c r="E28" s="118">
        <v>150</v>
      </c>
      <c r="F28" s="124">
        <f>E28*5.6/200</f>
        <v>4.2</v>
      </c>
      <c r="G28" s="124">
        <f>E28*4.38/200</f>
        <v>3.2850000000000001</v>
      </c>
      <c r="H28" s="124">
        <f>E28*8.18/200</f>
        <v>6.1349999999999998</v>
      </c>
      <c r="I28" s="124">
        <f>E28*94.52/200</f>
        <v>70.89</v>
      </c>
    </row>
  </sheetData>
  <mergeCells count="8">
    <mergeCell ref="A1:I1"/>
    <mergeCell ref="G3:I3"/>
    <mergeCell ref="G4:I4"/>
    <mergeCell ref="G5:I5"/>
    <mergeCell ref="E9:G9"/>
    <mergeCell ref="A9:D9"/>
    <mergeCell ref="A7:D7"/>
    <mergeCell ref="H7:I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9" sqref="L19"/>
    </sheetView>
  </sheetViews>
  <sheetFormatPr defaultRowHeight="15" x14ac:dyDescent="0.25"/>
  <cols>
    <col min="3" max="3" width="7.28515625" customWidth="1"/>
    <col min="4" max="4" width="18.85546875" customWidth="1"/>
  </cols>
  <sheetData>
    <row r="1" spans="1:10" x14ac:dyDescent="0.25">
      <c r="A1" s="107" t="s">
        <v>15</v>
      </c>
      <c r="B1" s="107"/>
      <c r="C1" s="107"/>
      <c r="D1" s="107"/>
      <c r="E1" s="107"/>
      <c r="F1" s="107"/>
      <c r="G1" s="107"/>
      <c r="H1" s="107"/>
      <c r="I1" s="107"/>
    </row>
    <row r="3" spans="1:10" ht="18.75" x14ac:dyDescent="0.3">
      <c r="A3" s="4"/>
      <c r="B3" s="4"/>
      <c r="C3" s="4"/>
      <c r="D3" s="4"/>
      <c r="G3" s="101" t="s">
        <v>18</v>
      </c>
      <c r="H3" s="101"/>
      <c r="I3" s="101"/>
    </row>
    <row r="4" spans="1:10" ht="15.75" x14ac:dyDescent="0.25">
      <c r="A4" s="4"/>
      <c r="B4" s="4"/>
      <c r="C4" s="4"/>
      <c r="D4" s="4"/>
      <c r="G4" s="102" t="s">
        <v>19</v>
      </c>
      <c r="H4" s="102"/>
      <c r="I4" s="102"/>
    </row>
    <row r="5" spans="1:10" ht="15.75" x14ac:dyDescent="0.25">
      <c r="A5" s="4"/>
      <c r="B5" s="4"/>
      <c r="C5" s="4"/>
      <c r="D5" s="4"/>
      <c r="G5" s="103" t="s">
        <v>20</v>
      </c>
      <c r="H5" s="103"/>
      <c r="I5" s="103"/>
    </row>
    <row r="6" spans="1:10" ht="15.75" x14ac:dyDescent="0.25">
      <c r="A6" s="4"/>
      <c r="B6" s="4"/>
      <c r="C6" s="4"/>
      <c r="D6" s="4"/>
      <c r="E6" s="39"/>
      <c r="F6" s="39"/>
    </row>
    <row r="7" spans="1:10" ht="15.75" x14ac:dyDescent="0.25">
      <c r="A7" s="109" t="s">
        <v>33</v>
      </c>
      <c r="B7" s="108"/>
      <c r="C7" s="108"/>
      <c r="D7" s="108"/>
      <c r="E7" s="39"/>
      <c r="F7" s="39"/>
      <c r="H7" s="104" t="s">
        <v>43</v>
      </c>
      <c r="I7" s="104"/>
    </row>
    <row r="8" spans="1:10" ht="15.75" x14ac:dyDescent="0.25">
      <c r="A8" s="4"/>
      <c r="B8" s="4"/>
      <c r="C8" s="4"/>
      <c r="D8" s="4"/>
      <c r="E8" s="4"/>
      <c r="F8" s="4"/>
      <c r="G8" s="4"/>
      <c r="H8" s="4"/>
    </row>
    <row r="9" spans="1:10" ht="15.75" x14ac:dyDescent="0.25">
      <c r="A9" s="109"/>
      <c r="B9" s="108"/>
      <c r="C9" s="108"/>
      <c r="D9" s="108"/>
      <c r="E9" s="105" t="s">
        <v>35</v>
      </c>
      <c r="F9" s="108"/>
      <c r="G9" s="108"/>
      <c r="H9" s="45">
        <v>10</v>
      </c>
      <c r="I9" t="s">
        <v>1</v>
      </c>
    </row>
    <row r="10" spans="1:10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10" ht="32.25" thickBot="1" x14ac:dyDescent="0.3">
      <c r="A11" s="23" t="s">
        <v>2</v>
      </c>
      <c r="B11" s="24" t="s">
        <v>3</v>
      </c>
      <c r="C11" s="24" t="s">
        <v>13</v>
      </c>
      <c r="D11" s="24" t="s">
        <v>4</v>
      </c>
      <c r="E11" s="26" t="s">
        <v>14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10" ht="30" x14ac:dyDescent="0.25">
      <c r="A12" s="80" t="s">
        <v>5</v>
      </c>
      <c r="B12" s="49" t="s">
        <v>6</v>
      </c>
      <c r="C12" s="86" t="s">
        <v>44</v>
      </c>
      <c r="D12" s="77" t="s">
        <v>40</v>
      </c>
      <c r="E12" s="82">
        <v>180</v>
      </c>
      <c r="F12" s="78">
        <f>E12*27.73/1000</f>
        <v>4.9913999999999996</v>
      </c>
      <c r="G12" s="78">
        <f>E12*45.147/1000</f>
        <v>8.1264599999999998</v>
      </c>
      <c r="H12" s="78">
        <f>E12*162.48/1000</f>
        <v>29.246399999999998</v>
      </c>
      <c r="I12" s="78">
        <f>E12*1181.04/1000</f>
        <v>212.5872</v>
      </c>
      <c r="J12" s="121"/>
    </row>
    <row r="13" spans="1:10" ht="30" x14ac:dyDescent="0.25">
      <c r="A13" s="11"/>
      <c r="B13" s="50" t="s">
        <v>7</v>
      </c>
      <c r="C13" s="86" t="s">
        <v>45</v>
      </c>
      <c r="D13" s="81" t="s">
        <v>41</v>
      </c>
      <c r="E13" s="111">
        <v>180</v>
      </c>
      <c r="F13" s="112">
        <f>E13*1.45/200</f>
        <v>1.3049999999999999</v>
      </c>
      <c r="G13" s="112">
        <f>E13*1.25/200</f>
        <v>1.125</v>
      </c>
      <c r="H13" s="112">
        <f>E13*17.44/200</f>
        <v>15.696000000000002</v>
      </c>
      <c r="I13" s="112">
        <f>E13*87.12/200</f>
        <v>78.408000000000001</v>
      </c>
      <c r="J13" s="121"/>
    </row>
    <row r="14" spans="1:10" ht="15.75" x14ac:dyDescent="0.25">
      <c r="A14" s="11"/>
      <c r="B14" s="51" t="s">
        <v>12</v>
      </c>
      <c r="C14" s="76" t="s">
        <v>46</v>
      </c>
      <c r="D14" s="110" t="s">
        <v>42</v>
      </c>
      <c r="E14" s="47">
        <v>4</v>
      </c>
      <c r="F14" s="78">
        <f>E14*0.5/100</f>
        <v>0.02</v>
      </c>
      <c r="G14" s="78">
        <f>E14*82.5/100</f>
        <v>3.3</v>
      </c>
      <c r="H14" s="78">
        <f>E14*0.8/100</f>
        <v>3.2000000000000001E-2</v>
      </c>
      <c r="I14" s="78">
        <f>E14*748/100</f>
        <v>29.92</v>
      </c>
      <c r="J14" s="122"/>
    </row>
    <row r="15" spans="1:10" ht="16.5" thickBot="1" x14ac:dyDescent="0.3">
      <c r="A15" s="15"/>
      <c r="B15" s="59"/>
      <c r="C15" s="76" t="s">
        <v>30</v>
      </c>
      <c r="D15" s="110" t="s">
        <v>25</v>
      </c>
      <c r="E15" s="47">
        <v>30</v>
      </c>
      <c r="F15" s="78">
        <f>E15*7.6/100</f>
        <v>2.2799999999999998</v>
      </c>
      <c r="G15" s="79">
        <f>E15*0.8/100</f>
        <v>0.24</v>
      </c>
      <c r="H15" s="79">
        <f>E15*49.2/100</f>
        <v>14.76</v>
      </c>
      <c r="I15" s="79">
        <f>E15*235/100</f>
        <v>70.5</v>
      </c>
      <c r="J15" s="122"/>
    </row>
    <row r="16" spans="1:10" ht="15.75" x14ac:dyDescent="0.25">
      <c r="A16" s="11"/>
      <c r="B16" s="52"/>
      <c r="C16" s="76"/>
      <c r="D16" s="2"/>
      <c r="E16" s="28"/>
      <c r="F16" s="38"/>
      <c r="G16" s="38"/>
      <c r="H16" s="38"/>
      <c r="I16" s="38"/>
    </row>
    <row r="17" spans="1:9" ht="30" customHeight="1" x14ac:dyDescent="0.25">
      <c r="A17" s="58" t="s">
        <v>31</v>
      </c>
      <c r="B17" s="67"/>
      <c r="C17" s="86" t="s">
        <v>39</v>
      </c>
      <c r="D17" s="84" t="s">
        <v>38</v>
      </c>
      <c r="E17" s="72">
        <v>130</v>
      </c>
      <c r="F17" s="85">
        <f>E17*0.5/100</f>
        <v>0.65</v>
      </c>
      <c r="G17" s="85">
        <f>E17*0.1/100</f>
        <v>0.13</v>
      </c>
      <c r="H17" s="85">
        <f>E17*10.1/100</f>
        <v>13.13</v>
      </c>
      <c r="I17" s="85">
        <f>E17*46/100</f>
        <v>59.8</v>
      </c>
    </row>
    <row r="18" spans="1:9" ht="16.5" thickBot="1" x14ac:dyDescent="0.3">
      <c r="A18" s="15"/>
      <c r="B18" s="16"/>
      <c r="C18" s="132"/>
      <c r="D18" s="29"/>
      <c r="E18" s="3"/>
      <c r="F18" s="17"/>
      <c r="G18" s="17"/>
      <c r="H18" s="34"/>
      <c r="I18" s="53"/>
    </row>
    <row r="19" spans="1:9" ht="15.75" x14ac:dyDescent="0.25">
      <c r="A19" s="74" t="s">
        <v>8</v>
      </c>
      <c r="B19" s="43" t="s">
        <v>9</v>
      </c>
      <c r="C19" s="120" t="s">
        <v>53</v>
      </c>
      <c r="D19" s="110" t="s">
        <v>52</v>
      </c>
      <c r="E19" s="116">
        <v>60</v>
      </c>
      <c r="F19" s="117">
        <f>E19*1.2/100</f>
        <v>0.72</v>
      </c>
      <c r="G19" s="117">
        <f>E19*4.7/100</f>
        <v>2.82</v>
      </c>
      <c r="H19" s="117">
        <f>E19*7.7/100</f>
        <v>4.62</v>
      </c>
      <c r="I19" s="117">
        <f>E19*78/100</f>
        <v>46.8</v>
      </c>
    </row>
    <row r="20" spans="1:9" s="90" customFormat="1" ht="30" x14ac:dyDescent="0.25">
      <c r="A20" s="74"/>
      <c r="B20" s="30" t="s">
        <v>10</v>
      </c>
      <c r="C20" s="86" t="s">
        <v>49</v>
      </c>
      <c r="D20" s="77" t="s">
        <v>48</v>
      </c>
      <c r="E20" s="82">
        <v>200</v>
      </c>
      <c r="F20" s="78">
        <f>E20*15.28/1000</f>
        <v>3.056</v>
      </c>
      <c r="G20" s="78">
        <f>E20*20.5/1000</f>
        <v>4.0999999999999996</v>
      </c>
      <c r="H20" s="78">
        <f>E20*64.74/1000</f>
        <v>12.947999999999999</v>
      </c>
      <c r="I20" s="78">
        <f>E20*504.55/1000</f>
        <v>100.91</v>
      </c>
    </row>
    <row r="21" spans="1:9" ht="15.75" x14ac:dyDescent="0.25">
      <c r="A21" s="11"/>
      <c r="B21" s="31" t="s">
        <v>11</v>
      </c>
      <c r="C21" s="120" t="s">
        <v>51</v>
      </c>
      <c r="D21" s="110" t="s">
        <v>50</v>
      </c>
      <c r="E21" s="116">
        <v>180</v>
      </c>
      <c r="F21" s="117">
        <f>E21*8.52/100</f>
        <v>15.335999999999999</v>
      </c>
      <c r="G21" s="117">
        <f>E21*8.28/100</f>
        <v>14.903999999999998</v>
      </c>
      <c r="H21" s="117">
        <f>E21*3.52/100</f>
        <v>6.3360000000000003</v>
      </c>
      <c r="I21" s="117">
        <f>E21*142.68/100</f>
        <v>256.82400000000001</v>
      </c>
    </row>
    <row r="22" spans="1:9" ht="45" x14ac:dyDescent="0.25">
      <c r="A22" s="11"/>
      <c r="B22" s="1"/>
      <c r="C22" s="86" t="s">
        <v>55</v>
      </c>
      <c r="D22" s="87" t="s">
        <v>54</v>
      </c>
      <c r="E22" s="134">
        <v>180</v>
      </c>
      <c r="F22" s="135">
        <f>E22*0.43/200</f>
        <v>0.38700000000000001</v>
      </c>
      <c r="G22" s="135">
        <f>E22*0.18/200</f>
        <v>0.16200000000000001</v>
      </c>
      <c r="H22" s="135">
        <f>E22*27.84/200</f>
        <v>25.055999999999997</v>
      </c>
      <c r="I22" s="135">
        <f>E22*114.66/200</f>
        <v>103.194</v>
      </c>
    </row>
    <row r="23" spans="1:9" ht="15.75" x14ac:dyDescent="0.25">
      <c r="A23" s="11"/>
      <c r="B23" s="12"/>
      <c r="C23" s="42" t="s">
        <v>30</v>
      </c>
      <c r="D23" s="81" t="s">
        <v>25</v>
      </c>
      <c r="E23" s="47">
        <v>25</v>
      </c>
      <c r="F23" s="78">
        <f>E23*7.6/100</f>
        <v>1.9</v>
      </c>
      <c r="G23" s="79">
        <f>E23*0.8/100</f>
        <v>0.2</v>
      </c>
      <c r="H23" s="79">
        <f>E23*49.2/100</f>
        <v>12.3</v>
      </c>
      <c r="I23" s="79">
        <f>E23*235/100</f>
        <v>58.75</v>
      </c>
    </row>
    <row r="24" spans="1:9" ht="15.75" x14ac:dyDescent="0.25">
      <c r="A24" s="11"/>
      <c r="B24" s="19"/>
      <c r="C24" s="120" t="s">
        <v>37</v>
      </c>
      <c r="D24" s="110" t="s">
        <v>34</v>
      </c>
      <c r="E24" s="47">
        <v>38</v>
      </c>
      <c r="F24" s="78">
        <f>E24*6.6/100</f>
        <v>2.508</v>
      </c>
      <c r="G24" s="79">
        <f>E24*1.2/100</f>
        <v>0.45600000000000002</v>
      </c>
      <c r="H24" s="79">
        <f>E24*33.4/100</f>
        <v>12.692</v>
      </c>
      <c r="I24" s="79">
        <f>E24*174/100</f>
        <v>66.12</v>
      </c>
    </row>
    <row r="25" spans="1:9" ht="15.75" x14ac:dyDescent="0.25">
      <c r="A25" s="4"/>
      <c r="B25" s="19"/>
      <c r="C25" s="133"/>
      <c r="D25" s="60"/>
      <c r="E25" s="72"/>
      <c r="F25" s="83"/>
      <c r="G25" s="85"/>
      <c r="H25" s="85"/>
      <c r="I25" s="85"/>
    </row>
    <row r="26" spans="1:9" x14ac:dyDescent="0.25">
      <c r="A26" s="57" t="s">
        <v>32</v>
      </c>
      <c r="B26" s="56"/>
      <c r="C26" s="120" t="s">
        <v>57</v>
      </c>
      <c r="D26" s="81" t="s">
        <v>56</v>
      </c>
      <c r="E26" s="116">
        <v>60</v>
      </c>
      <c r="F26" s="123">
        <f>E26*4.76/60</f>
        <v>4.76</v>
      </c>
      <c r="G26" s="123">
        <f>E26*5.01/60</f>
        <v>5.01</v>
      </c>
      <c r="H26" s="123">
        <f>E26*45.71/60</f>
        <v>45.71</v>
      </c>
      <c r="I26" s="123">
        <f>E26*202.92/60</f>
        <v>202.92</v>
      </c>
    </row>
    <row r="27" spans="1:9" x14ac:dyDescent="0.25">
      <c r="A27" s="1"/>
      <c r="B27" s="1"/>
      <c r="C27" s="120" t="s">
        <v>59</v>
      </c>
      <c r="D27" s="81" t="s">
        <v>58</v>
      </c>
      <c r="E27" s="116">
        <v>160</v>
      </c>
      <c r="F27" s="123">
        <f>E27*5.6/200</f>
        <v>4.4800000000000004</v>
      </c>
      <c r="G27" s="123">
        <f>E27*4.38/200</f>
        <v>3.5039999999999996</v>
      </c>
      <c r="H27" s="123">
        <f>E27*8.18/200</f>
        <v>6.5439999999999996</v>
      </c>
      <c r="I27" s="123">
        <f>E27*94.52/200</f>
        <v>75.616</v>
      </c>
    </row>
  </sheetData>
  <mergeCells count="8">
    <mergeCell ref="A1:I1"/>
    <mergeCell ref="A9:D9"/>
    <mergeCell ref="G3:I3"/>
    <mergeCell ref="G4:I4"/>
    <mergeCell ref="G5:I5"/>
    <mergeCell ref="E9:G9"/>
    <mergeCell ref="A7:D7"/>
    <mergeCell ref="H7:I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 лет</vt:lpstr>
      <vt:lpstr>3-7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2025-09-14T16:46:49Z</cp:lastPrinted>
  <dcterms:created xsi:type="dcterms:W3CDTF">2015-06-05T18:19:34Z</dcterms:created>
  <dcterms:modified xsi:type="dcterms:W3CDTF">2025-09-14T16:46:59Z</dcterms:modified>
</cp:coreProperties>
</file>