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октябрь\"/>
    </mc:Choice>
  </mc:AlternateContent>
  <xr:revisionPtr revIDLastSave="0" documentId="13_ncr:1_{ADB681AF-EF55-4C9B-8025-9D692735C3E0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H20" i="2"/>
  <c r="G20" i="2"/>
  <c r="F20" i="2"/>
  <c r="I28" i="4" l="1"/>
  <c r="H28" i="4"/>
  <c r="G28" i="4"/>
  <c r="F28" i="4"/>
  <c r="I27" i="4"/>
  <c r="H27" i="4"/>
  <c r="G27" i="4"/>
  <c r="F27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8" i="4"/>
  <c r="H18" i="4"/>
  <c r="G18" i="4"/>
  <c r="F18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28" i="3"/>
  <c r="H28" i="3"/>
  <c r="G28" i="3"/>
  <c r="F28" i="3"/>
  <c r="I27" i="3"/>
  <c r="H27" i="3"/>
  <c r="G27" i="3"/>
  <c r="F27" i="3"/>
  <c r="F14" i="2"/>
  <c r="G14" i="2"/>
  <c r="H14" i="2"/>
  <c r="I14" i="2"/>
  <c r="F15" i="2"/>
  <c r="G15" i="2"/>
  <c r="H15" i="2"/>
  <c r="I15" i="2"/>
  <c r="I20" i="3"/>
  <c r="H20" i="3"/>
  <c r="G20" i="3"/>
  <c r="F20" i="3"/>
  <c r="F17" i="2"/>
  <c r="G17" i="2"/>
  <c r="H17" i="2"/>
  <c r="I17" i="2"/>
  <c r="F18" i="2"/>
  <c r="G18" i="2"/>
  <c r="H18" i="2"/>
  <c r="I18" i="2"/>
  <c r="I18" i="3"/>
  <c r="H18" i="3"/>
  <c r="G18" i="3"/>
  <c r="F18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25" i="3"/>
  <c r="H25" i="3"/>
  <c r="G25" i="3"/>
  <c r="F25" i="3"/>
  <c r="I24" i="3"/>
  <c r="H24" i="3"/>
  <c r="G24" i="3"/>
  <c r="F24" i="3"/>
  <c r="I22" i="3"/>
  <c r="H22" i="3"/>
  <c r="G22" i="3"/>
  <c r="F22" i="3"/>
  <c r="I21" i="3"/>
  <c r="H21" i="3"/>
  <c r="G21" i="3"/>
  <c r="F21" i="3"/>
  <c r="I13" i="2" l="1"/>
  <c r="H13" i="2"/>
  <c r="G13" i="2"/>
  <c r="F13" i="2"/>
  <c r="I27" i="1"/>
  <c r="H27" i="1"/>
  <c r="G27" i="1"/>
  <c r="F27" i="1"/>
  <c r="I26" i="1"/>
  <c r="H26" i="1"/>
  <c r="G26" i="1"/>
  <c r="F26" i="1"/>
  <c r="I24" i="1"/>
  <c r="H24" i="1"/>
  <c r="G24" i="1"/>
  <c r="F24" i="1"/>
  <c r="I23" i="1"/>
  <c r="H23" i="1"/>
  <c r="G23" i="1"/>
  <c r="F23" i="1"/>
  <c r="I22" i="1"/>
  <c r="H22" i="1"/>
  <c r="G22" i="1"/>
  <c r="F22" i="1"/>
  <c r="I19" i="1"/>
  <c r="H19" i="1"/>
  <c r="G19" i="1"/>
  <c r="F19" i="1"/>
  <c r="I17" i="1"/>
  <c r="H17" i="1"/>
  <c r="G17" i="1"/>
  <c r="F17" i="1"/>
  <c r="I16" i="1"/>
  <c r="H16" i="1"/>
  <c r="G16" i="1"/>
  <c r="F16" i="1"/>
  <c r="I15" i="1"/>
  <c r="H15" i="1"/>
  <c r="G15" i="1"/>
  <c r="F15" i="1"/>
  <c r="I12" i="1"/>
  <c r="H12" i="1"/>
  <c r="G12" i="1"/>
  <c r="F12" i="1"/>
</calcChain>
</file>

<file path=xl/sharedStrings.xml><?xml version="1.0" encoding="utf-8"?>
<sst xmlns="http://schemas.openxmlformats.org/spreadsheetml/2006/main" count="188" uniqueCount="75">
  <si>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</si>
  <si>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</si>
  <si>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</si>
  <si>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</si>
  <si>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</si>
  <si>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</si>
  <si>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</si>
  <si>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</si>
  <si>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</si>
  <si>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</si>
  <si>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</si>
  <si>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</si>
  <si>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</t>
  </si>
  <si>
    <t>№ рец.</t>
  </si>
  <si>
    <t>Выход, г</t>
  </si>
  <si>
    <t>МБОУ "КСОШ им.Героя РФ С.В.Перца"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</si>
  <si>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</si>
  <si>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</si>
  <si>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</si>
  <si>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</si>
  <si>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</si>
  <si>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</si>
  <si>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</si>
  <si>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</si>
  <si>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Масло сливочное</t>
  </si>
  <si>
    <t>кКал</t>
  </si>
  <si>
    <t>Хлеб пшеничный</t>
  </si>
  <si>
    <t>12 лет и старше</t>
  </si>
  <si>
    <t>Каша "Дружба"</t>
  </si>
  <si>
    <t xml:space="preserve">какао с молоком </t>
  </si>
  <si>
    <t xml:space="preserve">яйцо вареное </t>
  </si>
  <si>
    <t>масло сливочное</t>
  </si>
  <si>
    <t>хлеб пшеничный</t>
  </si>
  <si>
    <t>яблоко</t>
  </si>
  <si>
    <t>№ 102</t>
  </si>
  <si>
    <t>№54-21гн</t>
  </si>
  <si>
    <t>№ 139</t>
  </si>
  <si>
    <t>№ 365</t>
  </si>
  <si>
    <t>№ 89</t>
  </si>
  <si>
    <t>№ 308</t>
  </si>
  <si>
    <t>булочка "Нежная"</t>
  </si>
  <si>
    <t>№ 293</t>
  </si>
  <si>
    <t xml:space="preserve">сок фруктовый </t>
  </si>
  <si>
    <t>№ 23</t>
  </si>
  <si>
    <t>салат из свеклы отварной</t>
  </si>
  <si>
    <t>№ 44</t>
  </si>
  <si>
    <t>Суп из овощей</t>
  </si>
  <si>
    <t>№ 181</t>
  </si>
  <si>
    <t xml:space="preserve">Жаркое по - домашнему </t>
  </si>
  <si>
    <t>№54-2хн</t>
  </si>
  <si>
    <t>компот из кураги</t>
  </si>
  <si>
    <t>хлеб пшеничн.</t>
  </si>
  <si>
    <t>хлеб ржаной</t>
  </si>
  <si>
    <t>до 3 лет</t>
  </si>
  <si>
    <t>Какао с молоком</t>
  </si>
  <si>
    <t>№ 275</t>
  </si>
  <si>
    <t>№ 508</t>
  </si>
  <si>
    <t>№ 122</t>
  </si>
  <si>
    <t>№ 119</t>
  </si>
  <si>
    <t>II завтрак:</t>
  </si>
  <si>
    <t>Плоды свежие (яблоко)</t>
  </si>
  <si>
    <t>№126</t>
  </si>
  <si>
    <t>№69</t>
  </si>
  <si>
    <t>№ 526</t>
  </si>
  <si>
    <t>№ 123</t>
  </si>
  <si>
    <t>№ 157</t>
  </si>
  <si>
    <t>№ 379</t>
  </si>
  <si>
    <t>Сырники из творога запеченные</t>
  </si>
  <si>
    <t>Чай с лимоном</t>
  </si>
  <si>
    <t>Полдник</t>
  </si>
  <si>
    <t>№ 331</t>
  </si>
  <si>
    <t>№ 506</t>
  </si>
  <si>
    <t>Дошкольное отделение</t>
  </si>
  <si>
    <t>Салат из свеклы с чесноком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</si>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</sst>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1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Protection="1">
      <protection locked="0"/>
    </xf>
    <xf numFmtId="0" fontId="5" fillId="2" borderId="0" xfId="0" applyFont="1" applyFill="1"/>
    <xf numFmtId="0" fontId="6" fillId="0" borderId="5" xfId="0" applyFont="1" applyBorder="1"/>
    <xf numFmtId="0" fontId="5" fillId="2" borderId="6" xfId="0" applyFont="1" applyFill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Border="1"/>
    <xf numFmtId="0" fontId="5" fillId="2" borderId="4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6" xfId="0" applyFont="1" applyFill="1" applyBorder="1" applyAlignment="1">
      <alignment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1" fillId="0" borderId="1" xfId="1" applyFont="1" applyBorder="1"/>
    <xf numFmtId="0" fontId="7" fillId="0" borderId="1" xfId="0" applyFont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9" fillId="2" borderId="11" xfId="0" applyFont="1" applyFill="1" applyBorder="1" applyAlignment="1">
      <alignment horizontal="center" vertical="center" wrapText="1"/>
    </xf>
    <xf numFmtId="2" fontId="1" fillId="0" borderId="1" xfId="1" applyNumberFormat="1" applyFont="1" applyBorder="1"/>
    <xf numFmtId="0" fontId="7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1" fillId="2" borderId="3" xfId="0" applyFont="1" applyFill="1" applyBorder="1"/>
    <xf numFmtId="0" fontId="12" fillId="0" borderId="1" xfId="0" applyFont="1" applyBorder="1" applyAlignment="1">
      <alignment horizontal="left"/>
    </xf>
    <xf numFmtId="0" fontId="11" fillId="2" borderId="9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16" fillId="0" borderId="1" xfId="0" applyFont="1" applyBorder="1"/>
    <xf numFmtId="0" fontId="3" fillId="2" borderId="16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/>
    </xf>
    <xf numFmtId="0" fontId="3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/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3" fillId="2" borderId="12" xfId="0" applyFont="1" applyFill="1" applyBorder="1" applyProtection="1">
      <protection locked="0"/>
    </xf>
    <xf numFmtId="0" fontId="15" fillId="0" borderId="1" xfId="0" applyFont="1" applyBorder="1" applyAlignment="1">
      <alignment horizontal="left" vertical="center"/>
    </xf>
    <xf numFmtId="0" fontId="1" fillId="2" borderId="3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8" xfId="0" applyFont="1" applyBorder="1"/>
    <xf numFmtId="0" fontId="6" fillId="0" borderId="1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2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3:I30"/>
  <sheetViews>
    <sheetView zoomScaleNormal="100" workbookViewId="0">
      <selection activeCell="C13" sqref="C13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4"/>
      <c r="B3" s="4"/>
      <c r="C3" s="4"/>
      <c r="D3" s="4"/>
      <c r="G3" s="110" t="s">
        <v>18</v>
      </c>
      <c r="H3" s="110"/>
      <c r="I3" s="110"/>
    </row>
    <row r="4" spans="1:9" ht="15.75" x14ac:dyDescent="0.25">
      <c r="A4" s="4"/>
      <c r="B4" s="4"/>
      <c r="C4" s="4"/>
      <c r="D4" s="4"/>
      <c r="G4" s="111" t="s">
        <v>19</v>
      </c>
      <c r="H4" s="111"/>
      <c r="I4" s="111"/>
    </row>
    <row r="5" spans="1:9" ht="15.75" x14ac:dyDescent="0.25">
      <c r="A5" s="4"/>
      <c r="B5" s="4"/>
      <c r="C5" s="4"/>
      <c r="D5" s="4"/>
      <c r="G5" s="112" t="s">
        <v>20</v>
      </c>
      <c r="H5" s="112"/>
      <c r="I5" s="112"/>
    </row>
    <row r="6" spans="1:9" ht="15.75" x14ac:dyDescent="0.25">
      <c r="A6" s="4"/>
      <c r="B6" s="4"/>
      <c r="C6" s="4"/>
      <c r="D6" s="4"/>
      <c r="E6" s="43"/>
      <c r="F6" s="43"/>
    </row>
    <row r="7" spans="1:9" ht="15.75" x14ac:dyDescent="0.25">
      <c r="A7" s="4"/>
      <c r="B7" s="4"/>
      <c r="C7" s="4"/>
      <c r="D7" s="4"/>
      <c r="E7" s="43"/>
      <c r="F7" s="4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9" t="s">
        <v>15</v>
      </c>
      <c r="C9" s="109"/>
      <c r="D9" s="109"/>
      <c r="E9" s="7" t="s">
        <v>16</v>
      </c>
      <c r="F9" s="7">
        <v>6</v>
      </c>
      <c r="G9" s="6" t="s">
        <v>1</v>
      </c>
      <c r="H9" s="8"/>
    </row>
    <row r="10" spans="1:9" ht="7.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6" t="s">
        <v>2</v>
      </c>
      <c r="B11" s="27" t="s">
        <v>3</v>
      </c>
      <c r="C11" s="27" t="s">
        <v>13</v>
      </c>
      <c r="D11" s="27" t="s">
        <v>4</v>
      </c>
      <c r="E11" s="29" t="s">
        <v>14</v>
      </c>
      <c r="F11" s="28" t="s">
        <v>21</v>
      </c>
      <c r="G11" s="28" t="s">
        <v>22</v>
      </c>
      <c r="H11" s="36" t="s">
        <v>23</v>
      </c>
      <c r="I11" s="40" t="s">
        <v>25</v>
      </c>
    </row>
    <row r="12" spans="1:9" ht="15.75" x14ac:dyDescent="0.25">
      <c r="A12" s="10" t="s">
        <v>5</v>
      </c>
      <c r="B12" s="44" t="s">
        <v>6</v>
      </c>
      <c r="C12" s="45">
        <v>107</v>
      </c>
      <c r="D12" s="2" t="s">
        <v>28</v>
      </c>
      <c r="E12" s="30">
        <v>205</v>
      </c>
      <c r="F12" s="41">
        <f>6.55*E12/205</f>
        <v>6.55</v>
      </c>
      <c r="G12" s="41">
        <f>8.33*E12/205</f>
        <v>8.33</v>
      </c>
      <c r="H12" s="41">
        <f>35.09*E12/205</f>
        <v>35.090000000000003</v>
      </c>
      <c r="I12" s="41">
        <f>241.11*E12/205</f>
        <v>241.11</v>
      </c>
    </row>
    <row r="13" spans="1:9" ht="31.5" x14ac:dyDescent="0.25">
      <c r="A13" s="12"/>
      <c r="B13" s="47" t="s">
        <v>7</v>
      </c>
      <c r="C13" s="53" t="s">
        <v>34</v>
      </c>
      <c r="D13" s="2" t="s">
        <v>29</v>
      </c>
      <c r="E13" s="50">
        <v>200</v>
      </c>
      <c r="F13" s="56">
        <v>4.5999999999999996</v>
      </c>
      <c r="G13" s="56">
        <v>3.6</v>
      </c>
      <c r="H13" s="56">
        <v>12.6</v>
      </c>
      <c r="I13" s="56">
        <v>100.4</v>
      </c>
    </row>
    <row r="14" spans="1:9" ht="15.75" x14ac:dyDescent="0.25">
      <c r="A14" s="12"/>
      <c r="B14" s="13"/>
      <c r="C14" s="57" t="s">
        <v>35</v>
      </c>
      <c r="D14" s="2" t="s">
        <v>30</v>
      </c>
      <c r="E14" s="30">
        <v>40</v>
      </c>
      <c r="F14" s="41">
        <v>5.08</v>
      </c>
      <c r="G14" s="41">
        <v>4.5999999999999996</v>
      </c>
      <c r="H14" s="41">
        <v>0.28000000000000003</v>
      </c>
      <c r="I14" s="41">
        <v>62.8</v>
      </c>
    </row>
    <row r="15" spans="1:9" ht="15.75" x14ac:dyDescent="0.25">
      <c r="A15" s="12"/>
      <c r="B15" s="15"/>
      <c r="C15" s="58" t="s">
        <v>36</v>
      </c>
      <c r="D15" s="2" t="s">
        <v>31</v>
      </c>
      <c r="E15" s="31">
        <v>10</v>
      </c>
      <c r="F15" s="31">
        <f>E15*0.1/10</f>
        <v>0.1</v>
      </c>
      <c r="G15" s="31">
        <f>E15*7.2/10</f>
        <v>7.2</v>
      </c>
      <c r="H15" s="31">
        <f>E15*0.1/10</f>
        <v>0.1</v>
      </c>
      <c r="I15" s="31">
        <f>E15*66/10</f>
        <v>66</v>
      </c>
    </row>
    <row r="16" spans="1:9" ht="16.5" thickBot="1" x14ac:dyDescent="0.3">
      <c r="A16" s="16"/>
      <c r="B16" s="17"/>
      <c r="C16" s="51" t="s">
        <v>37</v>
      </c>
      <c r="D16" s="2" t="s">
        <v>32</v>
      </c>
      <c r="E16" s="31">
        <v>30</v>
      </c>
      <c r="F16" s="31">
        <f>E16*6.9/100</f>
        <v>2.0699999999999998</v>
      </c>
      <c r="G16" s="30">
        <f>1*E16/100</f>
        <v>0.3</v>
      </c>
      <c r="H16" s="30">
        <f>E16*48.3/100</f>
        <v>14.49</v>
      </c>
      <c r="I16" s="30">
        <f>E16*235/100</f>
        <v>70.5</v>
      </c>
    </row>
    <row r="17" spans="1:9" ht="15.75" x14ac:dyDescent="0.25">
      <c r="A17" s="12"/>
      <c r="B17" s="48"/>
      <c r="C17" s="51"/>
      <c r="D17" s="2" t="s">
        <v>33</v>
      </c>
      <c r="E17" s="31">
        <v>100</v>
      </c>
      <c r="F17" s="42">
        <f>0.4*E17/100</f>
        <v>0.4</v>
      </c>
      <c r="G17" s="42">
        <f>E17*0.4/100</f>
        <v>0.4</v>
      </c>
      <c r="H17" s="42">
        <f>E17*10.4/100</f>
        <v>10.4</v>
      </c>
      <c r="I17" s="42">
        <f>E17*45/100</f>
        <v>45</v>
      </c>
    </row>
    <row r="18" spans="1:9" ht="16.5" thickBot="1" x14ac:dyDescent="0.3">
      <c r="A18" s="12"/>
      <c r="B18" s="48"/>
      <c r="C18" s="57" t="s">
        <v>38</v>
      </c>
      <c r="D18" s="2"/>
      <c r="E18" s="31"/>
      <c r="F18" s="42"/>
      <c r="G18" s="42"/>
      <c r="H18" s="42"/>
      <c r="I18" s="42"/>
    </row>
    <row r="19" spans="1:9" ht="15.75" x14ac:dyDescent="0.25">
      <c r="A19" s="10" t="s">
        <v>17</v>
      </c>
      <c r="B19" s="11"/>
      <c r="C19" s="58" t="s">
        <v>39</v>
      </c>
      <c r="D19" s="2" t="s">
        <v>40</v>
      </c>
      <c r="E19" s="31">
        <v>50</v>
      </c>
      <c r="F19" s="41">
        <f>4.96*E19/60</f>
        <v>4.1333333333333337</v>
      </c>
      <c r="G19" s="41">
        <f>7.12*E19/60</f>
        <v>5.9333333333333336</v>
      </c>
      <c r="H19" s="41">
        <f>36.14*E19/60</f>
        <v>30.116666666666667</v>
      </c>
      <c r="I19" s="41">
        <f>387.6*E19/60</f>
        <v>323</v>
      </c>
    </row>
    <row r="20" spans="1:9" ht="15.75" x14ac:dyDescent="0.25">
      <c r="A20" s="19"/>
      <c r="B20" s="20"/>
      <c r="C20" s="31" t="s">
        <v>41</v>
      </c>
      <c r="D20" s="2" t="s">
        <v>42</v>
      </c>
      <c r="E20" s="31">
        <v>200</v>
      </c>
      <c r="F20" s="30">
        <v>2</v>
      </c>
      <c r="G20" s="30">
        <v>0.2</v>
      </c>
      <c r="H20" s="30">
        <v>5.8</v>
      </c>
      <c r="I20" s="30">
        <v>36</v>
      </c>
    </row>
    <row r="21" spans="1:9" ht="16.5" thickBot="1" x14ac:dyDescent="0.3">
      <c r="A21" s="16"/>
      <c r="B21" s="17"/>
      <c r="C21" s="46"/>
      <c r="D21" s="32"/>
      <c r="E21" s="3"/>
      <c r="F21" s="18"/>
      <c r="G21" s="18"/>
      <c r="H21" s="37"/>
      <c r="I21" s="1"/>
    </row>
    <row r="22" spans="1:9" ht="18.75" customHeight="1" x14ac:dyDescent="0.25">
      <c r="A22" s="19" t="s">
        <v>8</v>
      </c>
      <c r="B22" s="52" t="s">
        <v>9</v>
      </c>
      <c r="C22" s="58" t="s">
        <v>43</v>
      </c>
      <c r="D22" s="2" t="s">
        <v>44</v>
      </c>
      <c r="E22" s="31">
        <v>100</v>
      </c>
      <c r="F22" s="41">
        <f>1.43*E22/100</f>
        <v>1.43</v>
      </c>
      <c r="G22" s="42">
        <f>E22*5.09/100</f>
        <v>5.09</v>
      </c>
      <c r="H22" s="42">
        <f>9.5*E22/100</f>
        <v>9.5</v>
      </c>
      <c r="I22" s="42">
        <f>75.35*E22/100</f>
        <v>75.349999999999994</v>
      </c>
    </row>
    <row r="23" spans="1:9" ht="15.75" x14ac:dyDescent="0.25">
      <c r="A23" s="12"/>
      <c r="B23" s="33" t="s">
        <v>10</v>
      </c>
      <c r="C23" s="51" t="s">
        <v>45</v>
      </c>
      <c r="D23" s="2" t="s">
        <v>46</v>
      </c>
      <c r="E23" s="30">
        <v>250</v>
      </c>
      <c r="F23" s="41">
        <f>E23*1.93/250</f>
        <v>1.93</v>
      </c>
      <c r="G23" s="41">
        <f>E23*5.86/250</f>
        <v>5.86</v>
      </c>
      <c r="H23" s="41">
        <f>E23*12.59/250</f>
        <v>12.59</v>
      </c>
      <c r="I23" s="41">
        <f>E23*115.24/250</f>
        <v>115.24</v>
      </c>
    </row>
    <row r="24" spans="1:9" ht="15.75" x14ac:dyDescent="0.25">
      <c r="A24" s="12"/>
      <c r="B24" s="34" t="s">
        <v>11</v>
      </c>
      <c r="C24" s="57" t="s">
        <v>47</v>
      </c>
      <c r="D24" s="2" t="s">
        <v>48</v>
      </c>
      <c r="E24" s="30">
        <v>220</v>
      </c>
      <c r="F24" s="41">
        <f>22.54*E24/220</f>
        <v>22.54</v>
      </c>
      <c r="G24" s="41">
        <f>17.33*E24/220</f>
        <v>17.329999999999998</v>
      </c>
      <c r="H24" s="41">
        <f>22.13*E24/220</f>
        <v>22.13</v>
      </c>
      <c r="I24" s="41">
        <f>334.08*E24/220</f>
        <v>334.08</v>
      </c>
    </row>
    <row r="25" spans="1:9" ht="15.75" x14ac:dyDescent="0.25">
      <c r="A25" s="12"/>
      <c r="B25" s="34"/>
      <c r="C25" s="51" t="s">
        <v>49</v>
      </c>
      <c r="D25" s="59" t="s">
        <v>50</v>
      </c>
      <c r="E25" s="31">
        <v>200</v>
      </c>
      <c r="F25" s="31">
        <v>1</v>
      </c>
      <c r="G25" s="31">
        <v>0.1</v>
      </c>
      <c r="H25" s="31">
        <v>15.7</v>
      </c>
      <c r="I25" s="31">
        <v>66.900000000000006</v>
      </c>
    </row>
    <row r="26" spans="1:9" ht="15.75" x14ac:dyDescent="0.25">
      <c r="A26" s="12"/>
      <c r="B26" s="35"/>
      <c r="C26" s="60"/>
      <c r="D26" s="2" t="s">
        <v>51</v>
      </c>
      <c r="E26" s="31">
        <v>50</v>
      </c>
      <c r="F26" s="41">
        <f>E26*6.9/100</f>
        <v>3.45</v>
      </c>
      <c r="G26" s="42">
        <f>1*E26/100</f>
        <v>0.5</v>
      </c>
      <c r="H26" s="42">
        <f>E26*48.3/100</f>
        <v>24.15</v>
      </c>
      <c r="I26" s="42">
        <f>E26*235/100</f>
        <v>117.5</v>
      </c>
    </row>
    <row r="27" spans="1:9" ht="15.75" x14ac:dyDescent="0.25">
      <c r="A27" s="12"/>
      <c r="B27" s="13"/>
      <c r="C27" s="60"/>
      <c r="D27" s="2" t="s">
        <v>52</v>
      </c>
      <c r="E27" s="31">
        <v>50</v>
      </c>
      <c r="F27" s="41">
        <f>E27*4.8/100</f>
        <v>2.4</v>
      </c>
      <c r="G27" s="42">
        <f>E27*1/100</f>
        <v>0.5</v>
      </c>
      <c r="H27" s="42">
        <f>E27*21.2/50</f>
        <v>21.2</v>
      </c>
      <c r="I27" s="42">
        <f>E27*100/50</f>
        <v>100</v>
      </c>
    </row>
    <row r="28" spans="1:9" ht="15.75" x14ac:dyDescent="0.25">
      <c r="A28" s="12"/>
      <c r="B28" s="21"/>
      <c r="C28" s="14"/>
      <c r="D28" s="21"/>
      <c r="E28" s="22"/>
      <c r="F28" s="23"/>
      <c r="G28" s="23"/>
      <c r="H28" s="38"/>
      <c r="I28" s="1"/>
    </row>
    <row r="29" spans="1:9" ht="15.75" x14ac:dyDescent="0.25">
      <c r="A29" s="12"/>
      <c r="B29" s="15"/>
      <c r="C29" s="15"/>
      <c r="D29" s="21"/>
      <c r="E29" s="21"/>
      <c r="F29" s="24"/>
      <c r="G29" s="24"/>
      <c r="H29" s="39"/>
      <c r="I29" s="1"/>
    </row>
    <row r="30" spans="1:9" ht="15.75" x14ac:dyDescent="0.25">
      <c r="A30" s="25"/>
      <c r="B30" s="21"/>
      <c r="C30" s="21"/>
      <c r="D30" s="21"/>
      <c r="E30" s="21"/>
      <c r="F30" s="21"/>
      <c r="G30" s="21"/>
      <c r="H30" s="25"/>
      <c r="I30" s="1"/>
    </row>
  </sheetData>
  <mergeCells count="4">
    <mergeCell ref="B9:D9"/>
    <mergeCell ref="G3:I3"/>
    <mergeCell ref="G4:I4"/>
    <mergeCell ref="G5:I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1"/>
  <sheetViews>
    <sheetView topLeftCell="A3" workbookViewId="0">
      <selection activeCell="M14" sqref="M14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8.75" x14ac:dyDescent="0.3">
      <c r="A3" s="4"/>
      <c r="B3" s="4"/>
      <c r="C3" s="4"/>
      <c r="D3" s="4"/>
      <c r="G3" s="110" t="s">
        <v>18</v>
      </c>
      <c r="H3" s="110"/>
      <c r="I3" s="110"/>
    </row>
    <row r="4" spans="1:9" ht="15.75" x14ac:dyDescent="0.25">
      <c r="A4" s="4"/>
      <c r="B4" s="4"/>
      <c r="C4" s="4"/>
      <c r="D4" s="4"/>
      <c r="G4" s="111" t="s">
        <v>19</v>
      </c>
      <c r="H4" s="111"/>
      <c r="I4" s="111"/>
    </row>
    <row r="5" spans="1:9" ht="19.5" customHeight="1" x14ac:dyDescent="0.25">
      <c r="A5" s="4"/>
      <c r="B5" s="4"/>
      <c r="C5" s="4"/>
      <c r="D5" s="4"/>
      <c r="G5" s="112" t="s">
        <v>20</v>
      </c>
      <c r="H5" s="112"/>
      <c r="I5" s="112"/>
    </row>
    <row r="6" spans="1:9" ht="15.75" x14ac:dyDescent="0.25">
      <c r="A6" s="4"/>
      <c r="B6" s="4"/>
      <c r="C6" s="4"/>
      <c r="D6" s="4"/>
      <c r="E6" s="43"/>
      <c r="F6" s="43"/>
    </row>
    <row r="7" spans="1:9" ht="28.5" customHeight="1" x14ac:dyDescent="0.25">
      <c r="A7" s="4"/>
      <c r="B7" s="4"/>
      <c r="C7" s="4"/>
      <c r="D7" s="4"/>
      <c r="E7" s="43"/>
      <c r="F7" s="4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9" t="s">
        <v>15</v>
      </c>
      <c r="C9" s="109"/>
      <c r="D9" s="109"/>
      <c r="E9" s="113" t="s">
        <v>27</v>
      </c>
      <c r="F9" s="113"/>
      <c r="G9" s="113"/>
      <c r="H9" s="54">
        <v>6</v>
      </c>
      <c r="I9" s="6" t="s">
        <v>1</v>
      </c>
    </row>
    <row r="10" spans="1:9" ht="20.2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28.5" customHeight="1" x14ac:dyDescent="0.25">
      <c r="A11" s="101" t="s">
        <v>2</v>
      </c>
      <c r="B11" s="102" t="s">
        <v>3</v>
      </c>
      <c r="C11" s="102" t="s">
        <v>13</v>
      </c>
      <c r="D11" s="102" t="s">
        <v>4</v>
      </c>
      <c r="E11" s="55" t="s">
        <v>14</v>
      </c>
      <c r="F11" s="28" t="s">
        <v>21</v>
      </c>
      <c r="G11" s="28" t="s">
        <v>22</v>
      </c>
      <c r="H11" s="36" t="s">
        <v>23</v>
      </c>
      <c r="I11" s="40" t="s">
        <v>25</v>
      </c>
    </row>
    <row r="12" spans="1:9" ht="15.75" x14ac:dyDescent="0.25">
      <c r="A12" s="12"/>
      <c r="B12" s="48"/>
      <c r="C12" s="49"/>
      <c r="D12" s="100"/>
      <c r="E12" s="31"/>
      <c r="F12" s="41"/>
      <c r="G12" s="42"/>
      <c r="H12" s="42"/>
      <c r="I12" s="42"/>
    </row>
    <row r="13" spans="1:9" ht="16.5" customHeight="1" x14ac:dyDescent="0.25">
      <c r="A13" s="19" t="s">
        <v>8</v>
      </c>
      <c r="B13" s="52" t="s">
        <v>9</v>
      </c>
      <c r="C13" s="57" t="s">
        <v>43</v>
      </c>
      <c r="D13" s="2" t="s">
        <v>44</v>
      </c>
      <c r="E13" s="31">
        <v>100</v>
      </c>
      <c r="F13" s="41">
        <f>1.43*E13/100</f>
        <v>1.43</v>
      </c>
      <c r="G13" s="42">
        <f>E13*5.09/100</f>
        <v>5.09</v>
      </c>
      <c r="H13" s="42">
        <f>9.5*E13/100</f>
        <v>9.5</v>
      </c>
      <c r="I13" s="42">
        <f>75.35*E13/100</f>
        <v>75.349999999999994</v>
      </c>
    </row>
    <row r="14" spans="1:9" ht="15.75" x14ac:dyDescent="0.25">
      <c r="A14" s="12"/>
      <c r="B14" s="33" t="s">
        <v>10</v>
      </c>
      <c r="C14" s="57" t="s">
        <v>45</v>
      </c>
      <c r="D14" s="2" t="s">
        <v>46</v>
      </c>
      <c r="E14" s="30">
        <v>300</v>
      </c>
      <c r="F14" s="41">
        <f>E14*1.93/250</f>
        <v>2.3159999999999998</v>
      </c>
      <c r="G14" s="41">
        <f>E14*5.86/250</f>
        <v>7.032</v>
      </c>
      <c r="H14" s="41">
        <f>E14*12.59/250</f>
        <v>15.108000000000001</v>
      </c>
      <c r="I14" s="41">
        <f>E14*115.24/250</f>
        <v>138.28800000000001</v>
      </c>
    </row>
    <row r="15" spans="1:9" ht="15.75" x14ac:dyDescent="0.25">
      <c r="A15" s="12"/>
      <c r="B15" s="34" t="s">
        <v>11</v>
      </c>
      <c r="C15" s="57" t="s">
        <v>47</v>
      </c>
      <c r="D15" s="2" t="s">
        <v>48</v>
      </c>
      <c r="E15" s="30">
        <v>250</v>
      </c>
      <c r="F15" s="41">
        <f>22.54*E15/220</f>
        <v>25.613636363636363</v>
      </c>
      <c r="G15" s="41">
        <f>17.33*E15/220</f>
        <v>19.693181818181817</v>
      </c>
      <c r="H15" s="41">
        <f>22.13*E15/220</f>
        <v>25.147727272727273</v>
      </c>
      <c r="I15" s="41">
        <f>334.08*E15/220</f>
        <v>379.63636363636363</v>
      </c>
    </row>
    <row r="16" spans="1:9" ht="18.75" customHeight="1" x14ac:dyDescent="0.25">
      <c r="A16" s="12"/>
      <c r="B16" s="34"/>
      <c r="C16" s="57" t="s">
        <v>49</v>
      </c>
      <c r="D16" s="59" t="s">
        <v>50</v>
      </c>
      <c r="E16" s="31">
        <v>200</v>
      </c>
      <c r="F16" s="31">
        <v>1</v>
      </c>
      <c r="G16" s="31">
        <v>0.1</v>
      </c>
      <c r="H16" s="31">
        <v>15.7</v>
      </c>
      <c r="I16" s="31">
        <v>66.900000000000006</v>
      </c>
    </row>
    <row r="17" spans="1:9" ht="15.75" x14ac:dyDescent="0.25">
      <c r="A17" s="12"/>
      <c r="B17" s="35"/>
      <c r="C17" s="57"/>
      <c r="D17" s="2" t="s">
        <v>51</v>
      </c>
      <c r="E17" s="31">
        <v>60</v>
      </c>
      <c r="F17" s="41">
        <f>E17*6.9/100</f>
        <v>4.1399999999999997</v>
      </c>
      <c r="G17" s="42">
        <f>1*E17/100</f>
        <v>0.6</v>
      </c>
      <c r="H17" s="42">
        <f>E17*48.3/100</f>
        <v>28.98</v>
      </c>
      <c r="I17" s="42">
        <f>E17*235/100</f>
        <v>141</v>
      </c>
    </row>
    <row r="18" spans="1:9" ht="15.75" x14ac:dyDescent="0.25">
      <c r="A18" s="12"/>
      <c r="B18" s="13"/>
      <c r="C18" s="57"/>
      <c r="D18" s="2" t="s">
        <v>52</v>
      </c>
      <c r="E18" s="31">
        <v>70</v>
      </c>
      <c r="F18" s="41">
        <f>E18*4.8/100</f>
        <v>3.36</v>
      </c>
      <c r="G18" s="42">
        <f>E18*1/100</f>
        <v>0.7</v>
      </c>
      <c r="H18" s="42">
        <f>E18*21.2/50</f>
        <v>29.68</v>
      </c>
      <c r="I18" s="42">
        <f>E18*100/50</f>
        <v>140</v>
      </c>
    </row>
    <row r="19" spans="1:9" ht="15.75" x14ac:dyDescent="0.25">
      <c r="A19" s="12"/>
      <c r="B19" s="21"/>
      <c r="C19" s="67"/>
      <c r="D19" s="21"/>
      <c r="E19" s="22"/>
      <c r="F19" s="23"/>
      <c r="G19" s="23"/>
      <c r="H19" s="38"/>
      <c r="I19" s="1"/>
    </row>
    <row r="20" spans="1:9" ht="15.75" x14ac:dyDescent="0.25">
      <c r="A20" s="19" t="s">
        <v>69</v>
      </c>
      <c r="B20" s="15"/>
      <c r="C20" s="58" t="s">
        <v>39</v>
      </c>
      <c r="D20" s="2" t="s">
        <v>40</v>
      </c>
      <c r="E20" s="31">
        <v>60</v>
      </c>
      <c r="F20" s="41">
        <f>4.96*E20/60</f>
        <v>4.96</v>
      </c>
      <c r="G20" s="41">
        <f>7.12*E20/60</f>
        <v>7.12</v>
      </c>
      <c r="H20" s="41">
        <f>36.14*E20/60</f>
        <v>36.14</v>
      </c>
      <c r="I20" s="41">
        <f>387.6*E20/60</f>
        <v>387.6</v>
      </c>
    </row>
    <row r="21" spans="1:9" ht="15.75" x14ac:dyDescent="0.25">
      <c r="A21" s="25"/>
      <c r="B21" s="21"/>
      <c r="C21" s="31" t="s">
        <v>41</v>
      </c>
      <c r="D21" s="2" t="s">
        <v>42</v>
      </c>
      <c r="E21" s="31">
        <v>200</v>
      </c>
      <c r="F21" s="30">
        <v>2</v>
      </c>
      <c r="G21" s="30">
        <v>0.2</v>
      </c>
      <c r="H21" s="30">
        <v>5.8</v>
      </c>
      <c r="I21" s="30">
        <v>36</v>
      </c>
    </row>
  </sheetData>
  <mergeCells count="5">
    <mergeCell ref="B9:D9"/>
    <mergeCell ref="E9:G9"/>
    <mergeCell ref="G3:I3"/>
    <mergeCell ref="G4:I4"/>
    <mergeCell ref="G5:I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K14" sqref="K14"/>
    </sheetView>
  </sheetViews>
  <sheetFormatPr defaultRowHeight="15" x14ac:dyDescent="0.25"/>
  <cols>
    <col min="2" max="2" width="10.42578125" customWidth="1"/>
    <col min="3" max="3" width="7" customWidth="1"/>
    <col min="4" max="4" width="21.7109375" customWidth="1"/>
    <col min="5" max="5" width="7" customWidth="1"/>
    <col min="6" max="6" width="7.85546875" customWidth="1"/>
    <col min="7" max="7" width="7.42578125" customWidth="1"/>
    <col min="8" max="8" width="8.28515625" customWidth="1"/>
    <col min="9" max="9" width="8.140625" customWidth="1"/>
  </cols>
  <sheetData>
    <row r="1" spans="1:9" x14ac:dyDescent="0.25">
      <c r="A1" s="114" t="s">
        <v>15</v>
      </c>
      <c r="B1" s="114"/>
      <c r="C1" s="114"/>
      <c r="D1" s="114"/>
      <c r="E1" s="114"/>
      <c r="F1" s="114"/>
      <c r="G1" s="114"/>
      <c r="H1" s="114"/>
      <c r="I1" s="114"/>
    </row>
    <row r="3" spans="1:9" ht="18.75" x14ac:dyDescent="0.3">
      <c r="A3" s="4"/>
      <c r="B3" s="4"/>
      <c r="C3" s="4"/>
      <c r="D3" s="4"/>
      <c r="G3" s="110" t="s">
        <v>18</v>
      </c>
      <c r="H3" s="110"/>
      <c r="I3" s="110"/>
    </row>
    <row r="4" spans="1:9" ht="15.75" x14ac:dyDescent="0.25">
      <c r="A4" s="4"/>
      <c r="B4" s="4"/>
      <c r="C4" s="4"/>
      <c r="D4" s="4"/>
      <c r="G4" s="111" t="s">
        <v>19</v>
      </c>
      <c r="H4" s="111"/>
      <c r="I4" s="111"/>
    </row>
    <row r="5" spans="1:9" ht="15.75" x14ac:dyDescent="0.25">
      <c r="A5" s="4"/>
      <c r="B5" s="4"/>
      <c r="C5" s="4"/>
      <c r="D5" s="4"/>
      <c r="G5" s="112" t="s">
        <v>20</v>
      </c>
      <c r="H5" s="112"/>
      <c r="I5" s="112"/>
    </row>
    <row r="6" spans="1:9" ht="15.75" x14ac:dyDescent="0.25">
      <c r="A6" s="4"/>
      <c r="B6" s="4"/>
      <c r="C6" s="4"/>
      <c r="D6" s="4"/>
      <c r="E6" s="43"/>
      <c r="F6" s="43"/>
    </row>
    <row r="7" spans="1:9" ht="15.75" x14ac:dyDescent="0.25">
      <c r="A7" s="116" t="s">
        <v>72</v>
      </c>
      <c r="B7" s="115"/>
      <c r="C7" s="115"/>
      <c r="D7" s="115"/>
      <c r="E7" s="43"/>
      <c r="F7" s="4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116"/>
      <c r="B9" s="115"/>
      <c r="C9" s="115"/>
      <c r="D9" s="115"/>
      <c r="E9" s="113" t="s">
        <v>53</v>
      </c>
      <c r="F9" s="115"/>
      <c r="G9" s="115"/>
      <c r="H9" s="54">
        <v>6</v>
      </c>
      <c r="I9" t="s">
        <v>1</v>
      </c>
    </row>
    <row r="10" spans="1:9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6" t="s">
        <v>2</v>
      </c>
      <c r="B11" s="27" t="s">
        <v>3</v>
      </c>
      <c r="C11" s="27" t="s">
        <v>13</v>
      </c>
      <c r="D11" s="27" t="s">
        <v>4</v>
      </c>
      <c r="E11" s="29" t="s">
        <v>14</v>
      </c>
      <c r="F11" s="28" t="s">
        <v>21</v>
      </c>
      <c r="G11" s="28" t="s">
        <v>22</v>
      </c>
      <c r="H11" s="36" t="s">
        <v>23</v>
      </c>
      <c r="I11" s="40" t="s">
        <v>25</v>
      </c>
    </row>
    <row r="12" spans="1:9" ht="15.75" x14ac:dyDescent="0.25">
      <c r="A12" s="10" t="s">
        <v>5</v>
      </c>
      <c r="B12" s="64" t="s">
        <v>6</v>
      </c>
      <c r="C12" s="82" t="s">
        <v>55</v>
      </c>
      <c r="D12" s="61" t="s">
        <v>28</v>
      </c>
      <c r="E12" s="73">
        <v>130</v>
      </c>
      <c r="F12" s="74">
        <f>E12*26.35/1000</f>
        <v>3.4255</v>
      </c>
      <c r="G12" s="74">
        <f>E12*56.57/1000</f>
        <v>7.3541000000000007</v>
      </c>
      <c r="H12" s="74">
        <f>E12*113.45/1000</f>
        <v>14.7485</v>
      </c>
      <c r="I12" s="74">
        <f>E12*1076.38/1000</f>
        <v>139.92940000000002</v>
      </c>
    </row>
    <row r="13" spans="1:9" ht="30" x14ac:dyDescent="0.25">
      <c r="A13" s="12"/>
      <c r="B13" s="65" t="s">
        <v>7</v>
      </c>
      <c r="C13" s="92" t="s">
        <v>56</v>
      </c>
      <c r="D13" s="61" t="s">
        <v>54</v>
      </c>
      <c r="E13" s="31">
        <v>150</v>
      </c>
      <c r="F13" s="41">
        <f>E13*2.61/200</f>
        <v>1.9575</v>
      </c>
      <c r="G13" s="41">
        <f>E13*0.45/200</f>
        <v>0.33750000000000002</v>
      </c>
      <c r="H13" s="41">
        <f>E13*25.95/200</f>
        <v>19.462499999999999</v>
      </c>
      <c r="I13" s="41">
        <f>E13*118.29/200</f>
        <v>88.717500000000001</v>
      </c>
    </row>
    <row r="14" spans="1:9" ht="15.75" x14ac:dyDescent="0.25">
      <c r="A14" s="12"/>
      <c r="B14" s="66" t="s">
        <v>12</v>
      </c>
      <c r="C14" s="80" t="s">
        <v>57</v>
      </c>
      <c r="D14" s="61" t="s">
        <v>26</v>
      </c>
      <c r="E14" s="31">
        <v>20</v>
      </c>
      <c r="F14" s="41">
        <f>E14*7.6/100</f>
        <v>1.52</v>
      </c>
      <c r="G14" s="42">
        <f>E14*0.8/100</f>
        <v>0.16</v>
      </c>
      <c r="H14" s="42">
        <f>E14*49.2/100</f>
        <v>9.84</v>
      </c>
      <c r="I14" s="42">
        <f>E14*235/100</f>
        <v>47</v>
      </c>
    </row>
    <row r="15" spans="1:9" ht="15.75" x14ac:dyDescent="0.25">
      <c r="A15" s="12"/>
      <c r="B15" s="67"/>
      <c r="C15" s="80" t="s">
        <v>58</v>
      </c>
      <c r="D15" s="2" t="s">
        <v>24</v>
      </c>
      <c r="E15" s="31">
        <v>3</v>
      </c>
      <c r="F15" s="41">
        <f>E15*0.5/100</f>
        <v>1.4999999999999999E-2</v>
      </c>
      <c r="G15" s="41">
        <f>E15*82.5/100</f>
        <v>2.4750000000000001</v>
      </c>
      <c r="H15" s="41">
        <f>E15*0.8/100</f>
        <v>2.4000000000000004E-2</v>
      </c>
      <c r="I15" s="41">
        <f>E15*748/100</f>
        <v>22.44</v>
      </c>
    </row>
    <row r="16" spans="1:9" ht="16.5" thickBot="1" x14ac:dyDescent="0.3">
      <c r="A16" s="16"/>
      <c r="B16" s="89"/>
      <c r="C16" s="62"/>
      <c r="D16" s="2"/>
      <c r="E16" s="31"/>
      <c r="F16" s="31"/>
      <c r="G16" s="30"/>
      <c r="H16" s="30"/>
      <c r="I16" s="30"/>
    </row>
    <row r="17" spans="1:10" ht="15.75" x14ac:dyDescent="0.25">
      <c r="A17" s="12"/>
      <c r="B17" s="67"/>
      <c r="C17" s="62"/>
      <c r="D17" s="2"/>
      <c r="E17" s="31"/>
      <c r="F17" s="42"/>
      <c r="G17" s="42"/>
      <c r="H17" s="42"/>
      <c r="I17" s="42"/>
    </row>
    <row r="18" spans="1:10" ht="31.5" x14ac:dyDescent="0.3">
      <c r="A18" s="88" t="s">
        <v>59</v>
      </c>
      <c r="B18" s="76"/>
      <c r="C18" s="77" t="s">
        <v>61</v>
      </c>
      <c r="D18" s="78" t="s">
        <v>60</v>
      </c>
      <c r="E18" s="53">
        <v>95</v>
      </c>
      <c r="F18" s="79">
        <f>E18*0.04/100</f>
        <v>3.8000000000000006E-2</v>
      </c>
      <c r="G18" s="79">
        <f>E18*0.04/100</f>
        <v>3.8000000000000006E-2</v>
      </c>
      <c r="H18" s="79">
        <f>E18*10.4/100</f>
        <v>9.8800000000000008</v>
      </c>
      <c r="I18" s="79">
        <f>E18*45/100</f>
        <v>42.75</v>
      </c>
      <c r="J18" s="72"/>
    </row>
    <row r="19" spans="1:10" ht="16.5" thickBot="1" x14ac:dyDescent="0.3">
      <c r="A19" s="16"/>
      <c r="B19" s="68"/>
      <c r="C19" s="63"/>
      <c r="D19" s="32"/>
      <c r="E19" s="3"/>
      <c r="F19" s="18"/>
      <c r="G19" s="18"/>
      <c r="H19" s="37"/>
      <c r="I19" s="75"/>
    </row>
    <row r="20" spans="1:10" ht="31.5" x14ac:dyDescent="0.25">
      <c r="A20" s="19" t="s">
        <v>8</v>
      </c>
      <c r="B20" s="69" t="s">
        <v>9</v>
      </c>
      <c r="C20" s="90" t="s">
        <v>62</v>
      </c>
      <c r="D20" s="107" t="s">
        <v>73</v>
      </c>
      <c r="E20" s="31">
        <v>40</v>
      </c>
      <c r="F20" s="42">
        <f>E20*1.35/100</f>
        <v>0.54</v>
      </c>
      <c r="G20" s="42">
        <f>E20*10.1/100</f>
        <v>4.04</v>
      </c>
      <c r="H20" s="42">
        <f>E20*7.19/100</f>
        <v>2.8760000000000003</v>
      </c>
      <c r="I20" s="42">
        <f>E20*126.19/100</f>
        <v>50.476000000000006</v>
      </c>
    </row>
    <row r="21" spans="1:10" ht="15.75" x14ac:dyDescent="0.25">
      <c r="A21" s="12"/>
      <c r="B21" s="70" t="s">
        <v>10</v>
      </c>
      <c r="C21" s="82" t="s">
        <v>65</v>
      </c>
      <c r="D21" s="2" t="s">
        <v>46</v>
      </c>
      <c r="E21" s="30">
        <v>250</v>
      </c>
      <c r="F21" s="41">
        <f>E21*1.93/250</f>
        <v>1.93</v>
      </c>
      <c r="G21" s="41">
        <f>E21*5.86/250</f>
        <v>5.86</v>
      </c>
      <c r="H21" s="41">
        <f>E21*12.59/250</f>
        <v>12.59</v>
      </c>
      <c r="I21" s="41">
        <f>E21*115.24/250</f>
        <v>115.24</v>
      </c>
    </row>
    <row r="22" spans="1:10" ht="31.5" x14ac:dyDescent="0.25">
      <c r="A22" s="12"/>
      <c r="B22" s="71" t="s">
        <v>11</v>
      </c>
      <c r="C22" s="92" t="s">
        <v>66</v>
      </c>
      <c r="D22" s="108" t="s">
        <v>48</v>
      </c>
      <c r="E22" s="30">
        <v>220</v>
      </c>
      <c r="F22" s="41">
        <f>22.54*E22/220</f>
        <v>22.54</v>
      </c>
      <c r="G22" s="41">
        <f>17.33*E22/220</f>
        <v>17.329999999999998</v>
      </c>
      <c r="H22" s="41">
        <f>22.13*E22/220</f>
        <v>22.13</v>
      </c>
      <c r="I22" s="41">
        <f>334.08*E22/220</f>
        <v>334.08</v>
      </c>
    </row>
    <row r="23" spans="1:10" ht="15.75" x14ac:dyDescent="0.25">
      <c r="A23" s="12"/>
      <c r="B23" s="71"/>
      <c r="C23" s="82" t="s">
        <v>63</v>
      </c>
      <c r="D23" s="59" t="s">
        <v>50</v>
      </c>
      <c r="E23" s="31">
        <v>200</v>
      </c>
      <c r="F23" s="31">
        <v>1</v>
      </c>
      <c r="G23" s="31">
        <v>0.1</v>
      </c>
      <c r="H23" s="31">
        <v>15.7</v>
      </c>
      <c r="I23" s="31">
        <v>66.900000000000006</v>
      </c>
    </row>
    <row r="24" spans="1:10" ht="15.75" x14ac:dyDescent="0.25">
      <c r="A24" s="12"/>
      <c r="B24" s="35"/>
      <c r="C24" s="80" t="s">
        <v>57</v>
      </c>
      <c r="D24" s="2" t="s">
        <v>51</v>
      </c>
      <c r="E24" s="31">
        <v>50</v>
      </c>
      <c r="F24" s="41">
        <f>E24*6.9/100</f>
        <v>3.45</v>
      </c>
      <c r="G24" s="42">
        <f>1*E24/100</f>
        <v>0.5</v>
      </c>
      <c r="H24" s="42">
        <f>E24*48.3/100</f>
        <v>24.15</v>
      </c>
      <c r="I24" s="42">
        <f>E24*235/100</f>
        <v>117.5</v>
      </c>
    </row>
    <row r="25" spans="1:10" ht="15.75" x14ac:dyDescent="0.25">
      <c r="A25" s="12"/>
      <c r="B25" s="13"/>
      <c r="C25" s="82" t="s">
        <v>64</v>
      </c>
      <c r="D25" s="2" t="s">
        <v>52</v>
      </c>
      <c r="E25" s="31">
        <v>50</v>
      </c>
      <c r="F25" s="41">
        <f>E25*4.8/100</f>
        <v>2.4</v>
      </c>
      <c r="G25" s="42">
        <f>E25*1/100</f>
        <v>0.5</v>
      </c>
      <c r="H25" s="42">
        <f>E25*21.2/50</f>
        <v>21.2</v>
      </c>
      <c r="I25" s="42">
        <f>E25*100/50</f>
        <v>100</v>
      </c>
    </row>
    <row r="26" spans="1:10" ht="15.75" x14ac:dyDescent="0.25">
      <c r="A26" s="12"/>
      <c r="B26" s="21"/>
      <c r="C26" s="83"/>
      <c r="D26" s="21"/>
      <c r="E26" s="22"/>
      <c r="F26" s="23"/>
      <c r="G26" s="23"/>
      <c r="H26" s="38"/>
      <c r="I26" s="75"/>
    </row>
    <row r="27" spans="1:10" ht="31.5" x14ac:dyDescent="0.25">
      <c r="A27" s="87" t="s">
        <v>69</v>
      </c>
      <c r="B27" s="85"/>
      <c r="C27" s="82" t="s">
        <v>70</v>
      </c>
      <c r="D27" s="103" t="s">
        <v>67</v>
      </c>
      <c r="E27" s="96">
        <v>75</v>
      </c>
      <c r="F27" s="97">
        <f>E27*26.19/150</f>
        <v>13.095000000000001</v>
      </c>
      <c r="G27" s="97">
        <f>E27*14.75/150</f>
        <v>7.375</v>
      </c>
      <c r="H27" s="97">
        <f>E27*52.94/150</f>
        <v>26.47</v>
      </c>
      <c r="I27" s="97">
        <f>E27*345.26/150</f>
        <v>172.63</v>
      </c>
    </row>
    <row r="28" spans="1:10" ht="15.75" x14ac:dyDescent="0.25">
      <c r="A28" s="1"/>
      <c r="B28" s="1"/>
      <c r="C28" s="82" t="s">
        <v>71</v>
      </c>
      <c r="D28" s="104" t="s">
        <v>68</v>
      </c>
      <c r="E28" s="105">
        <v>150</v>
      </c>
      <c r="F28" s="106">
        <f>E28*0.06/200</f>
        <v>4.4999999999999998E-2</v>
      </c>
      <c r="G28" s="106">
        <f>E28*0.01/200</f>
        <v>7.4999999999999997E-3</v>
      </c>
      <c r="H28" s="106">
        <f>E28*15.25/200</f>
        <v>11.4375</v>
      </c>
      <c r="I28" s="106">
        <f>E28*62.5/200</f>
        <v>46.875</v>
      </c>
    </row>
  </sheetData>
  <mergeCells count="7">
    <mergeCell ref="A1:I1"/>
    <mergeCell ref="G3:I3"/>
    <mergeCell ref="G4:I4"/>
    <mergeCell ref="G5:I5"/>
    <mergeCell ref="E9:G9"/>
    <mergeCell ref="A9:D9"/>
    <mergeCell ref="A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tabSelected="1" workbookViewId="0">
      <selection activeCell="L10" sqref="L10"/>
    </sheetView>
  </sheetViews>
  <sheetFormatPr defaultRowHeight="15" x14ac:dyDescent="0.25"/>
  <cols>
    <col min="3" max="3" width="7.28515625" customWidth="1"/>
    <col min="4" max="4" width="18.85546875" customWidth="1"/>
  </cols>
  <sheetData>
    <row r="1" spans="1:9" x14ac:dyDescent="0.25">
      <c r="A1" s="117" t="s">
        <v>15</v>
      </c>
      <c r="B1" s="117"/>
      <c r="C1" s="117"/>
      <c r="D1" s="118"/>
      <c r="E1" s="118"/>
      <c r="F1" s="118"/>
      <c r="G1" s="118"/>
      <c r="H1" s="118"/>
      <c r="I1" s="118"/>
    </row>
    <row r="3" spans="1:9" ht="18.75" x14ac:dyDescent="0.3">
      <c r="A3" s="4"/>
      <c r="B3" s="4"/>
      <c r="C3" s="4"/>
      <c r="D3" s="4"/>
      <c r="G3" s="110" t="s">
        <v>18</v>
      </c>
      <c r="H3" s="110"/>
      <c r="I3" s="110"/>
    </row>
    <row r="4" spans="1:9" ht="15.75" x14ac:dyDescent="0.25">
      <c r="A4" s="4"/>
      <c r="B4" s="4"/>
      <c r="C4" s="4"/>
      <c r="D4" s="4"/>
      <c r="G4" s="111" t="s">
        <v>19</v>
      </c>
      <c r="H4" s="111"/>
      <c r="I4" s="111"/>
    </row>
    <row r="5" spans="1:9" ht="15.75" x14ac:dyDescent="0.25">
      <c r="A5" s="4"/>
      <c r="B5" s="4"/>
      <c r="C5" s="4"/>
      <c r="D5" s="4"/>
      <c r="G5" s="112" t="s">
        <v>20</v>
      </c>
      <c r="H5" s="112"/>
      <c r="I5" s="112"/>
    </row>
    <row r="6" spans="1:9" ht="15.75" x14ac:dyDescent="0.25">
      <c r="A6" s="4"/>
      <c r="B6" s="4"/>
      <c r="C6" s="4"/>
      <c r="D6" s="4"/>
      <c r="E6" s="43"/>
      <c r="F6" s="43"/>
    </row>
    <row r="7" spans="1:9" ht="15.75" x14ac:dyDescent="0.25">
      <c r="A7" s="4"/>
      <c r="B7" s="4"/>
      <c r="C7" s="4"/>
      <c r="D7" s="4"/>
      <c r="E7" s="43"/>
      <c r="F7" s="4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116" t="s">
        <v>72</v>
      </c>
      <c r="B9" s="115"/>
      <c r="C9" s="115"/>
      <c r="D9" s="115"/>
      <c r="E9" s="113" t="s">
        <v>74</v>
      </c>
      <c r="F9" s="115"/>
      <c r="G9" s="115"/>
      <c r="H9" s="54">
        <v>6</v>
      </c>
      <c r="I9" t="s">
        <v>1</v>
      </c>
    </row>
    <row r="10" spans="1:9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6" t="s">
        <v>2</v>
      </c>
      <c r="B11" s="27" t="s">
        <v>3</v>
      </c>
      <c r="C11" s="27" t="s">
        <v>13</v>
      </c>
      <c r="D11" s="27" t="s">
        <v>4</v>
      </c>
      <c r="E11" s="29" t="s">
        <v>14</v>
      </c>
      <c r="F11" s="28" t="s">
        <v>21</v>
      </c>
      <c r="G11" s="28" t="s">
        <v>22</v>
      </c>
      <c r="H11" s="36" t="s">
        <v>23</v>
      </c>
      <c r="I11" s="40" t="s">
        <v>25</v>
      </c>
    </row>
    <row r="12" spans="1:9" ht="15.75" x14ac:dyDescent="0.25">
      <c r="A12" s="10" t="s">
        <v>5</v>
      </c>
      <c r="B12" s="64" t="s">
        <v>6</v>
      </c>
      <c r="C12" s="82" t="s">
        <v>55</v>
      </c>
      <c r="D12" s="61" t="s">
        <v>28</v>
      </c>
      <c r="E12" s="73">
        <v>180</v>
      </c>
      <c r="F12" s="74">
        <f>E12*26.35/1000</f>
        <v>4.7430000000000003</v>
      </c>
      <c r="G12" s="74">
        <f>E12*56.57/1000</f>
        <v>10.182600000000001</v>
      </c>
      <c r="H12" s="74">
        <f>E12*113.45/1000</f>
        <v>20.420999999999999</v>
      </c>
      <c r="I12" s="74">
        <f>E12*1076.38/1000</f>
        <v>193.74840000000003</v>
      </c>
    </row>
    <row r="13" spans="1:9" ht="30" x14ac:dyDescent="0.25">
      <c r="A13" s="12"/>
      <c r="B13" s="65" t="s">
        <v>7</v>
      </c>
      <c r="C13" s="82" t="s">
        <v>56</v>
      </c>
      <c r="D13" s="61" t="s">
        <v>54</v>
      </c>
      <c r="E13" s="31">
        <v>180</v>
      </c>
      <c r="F13" s="41">
        <f>E13*2.61/200</f>
        <v>2.3489999999999998</v>
      </c>
      <c r="G13" s="41">
        <f>E13*0.45/200</f>
        <v>0.40500000000000003</v>
      </c>
      <c r="H13" s="41">
        <f>E13*25.95/200</f>
        <v>23.355</v>
      </c>
      <c r="I13" s="41">
        <f>E13*118.29/200</f>
        <v>106.461</v>
      </c>
    </row>
    <row r="14" spans="1:9" ht="15.75" x14ac:dyDescent="0.25">
      <c r="A14" s="12"/>
      <c r="B14" s="66" t="s">
        <v>12</v>
      </c>
      <c r="C14" s="80" t="s">
        <v>57</v>
      </c>
      <c r="D14" s="61" t="s">
        <v>26</v>
      </c>
      <c r="E14" s="31">
        <v>30</v>
      </c>
      <c r="F14" s="41">
        <f>E14*7.6/100</f>
        <v>2.2799999999999998</v>
      </c>
      <c r="G14" s="42">
        <f>E14*0.8/100</f>
        <v>0.24</v>
      </c>
      <c r="H14" s="42">
        <f>E14*49.2/100</f>
        <v>14.76</v>
      </c>
      <c r="I14" s="42">
        <f>E14*235/100</f>
        <v>70.5</v>
      </c>
    </row>
    <row r="15" spans="1:9" ht="15.75" x14ac:dyDescent="0.25">
      <c r="A15" s="12"/>
      <c r="B15" s="67"/>
      <c r="C15" s="80" t="s">
        <v>58</v>
      </c>
      <c r="D15" s="2" t="s">
        <v>24</v>
      </c>
      <c r="E15" s="31">
        <v>4</v>
      </c>
      <c r="F15" s="41">
        <f>E15*0.5/100</f>
        <v>0.02</v>
      </c>
      <c r="G15" s="41">
        <f>E15*82.5/100</f>
        <v>3.3</v>
      </c>
      <c r="H15" s="41">
        <f>E15*0.8/100</f>
        <v>3.2000000000000001E-2</v>
      </c>
      <c r="I15" s="41">
        <f>E15*748/100</f>
        <v>29.92</v>
      </c>
    </row>
    <row r="16" spans="1:9" ht="16.5" thickBot="1" x14ac:dyDescent="0.3">
      <c r="A16" s="16"/>
      <c r="B16" s="89"/>
      <c r="C16" s="62"/>
      <c r="D16" s="2"/>
      <c r="E16" s="31"/>
      <c r="F16" s="31"/>
      <c r="G16" s="30"/>
      <c r="H16" s="30"/>
      <c r="I16" s="30"/>
    </row>
    <row r="17" spans="1:10" ht="15.75" x14ac:dyDescent="0.25">
      <c r="A17" s="12"/>
      <c r="B17" s="67"/>
      <c r="C17" s="62"/>
      <c r="D17" s="2"/>
      <c r="E17" s="31"/>
      <c r="F17" s="42"/>
      <c r="G17" s="42"/>
      <c r="H17" s="42"/>
      <c r="I17" s="42"/>
    </row>
    <row r="18" spans="1:10" ht="30" customHeight="1" x14ac:dyDescent="0.25">
      <c r="A18" s="88" t="s">
        <v>59</v>
      </c>
      <c r="B18" s="76"/>
      <c r="C18" s="77" t="s">
        <v>61</v>
      </c>
      <c r="D18" s="78" t="s">
        <v>60</v>
      </c>
      <c r="E18" s="53">
        <v>100</v>
      </c>
      <c r="F18" s="79">
        <f>E18*0.04/100</f>
        <v>0.04</v>
      </c>
      <c r="G18" s="79">
        <f>E18*0.04/100</f>
        <v>0.04</v>
      </c>
      <c r="H18" s="79">
        <f>E18*10.4/100</f>
        <v>10.4</v>
      </c>
      <c r="I18" s="79">
        <f>E18*45/100</f>
        <v>45</v>
      </c>
    </row>
    <row r="19" spans="1:10" ht="16.5" thickBot="1" x14ac:dyDescent="0.3">
      <c r="A19" s="16"/>
      <c r="B19" s="68"/>
      <c r="C19" s="63"/>
      <c r="D19" s="32"/>
      <c r="E19" s="3"/>
      <c r="F19" s="18"/>
      <c r="G19" s="18"/>
      <c r="H19" s="37"/>
      <c r="I19" s="75"/>
    </row>
    <row r="20" spans="1:10" ht="31.5" x14ac:dyDescent="0.25">
      <c r="A20" s="19" t="s">
        <v>8</v>
      </c>
      <c r="B20" s="69" t="s">
        <v>9</v>
      </c>
      <c r="C20" s="90" t="s">
        <v>62</v>
      </c>
      <c r="D20" s="91" t="s">
        <v>73</v>
      </c>
      <c r="E20" s="53">
        <v>60</v>
      </c>
      <c r="F20" s="79">
        <f>E20*1.35/100</f>
        <v>0.81</v>
      </c>
      <c r="G20" s="79">
        <f>E20*10.1/100</f>
        <v>6.06</v>
      </c>
      <c r="H20" s="79">
        <f>E20*7.19/100</f>
        <v>4.3140000000000001</v>
      </c>
      <c r="I20" s="79">
        <f>E20*126.19/100</f>
        <v>75.713999999999999</v>
      </c>
      <c r="J20" s="95"/>
    </row>
    <row r="21" spans="1:10" ht="15.75" x14ac:dyDescent="0.25">
      <c r="A21" s="12"/>
      <c r="B21" s="70" t="s">
        <v>10</v>
      </c>
      <c r="C21" s="92" t="s">
        <v>65</v>
      </c>
      <c r="D21" s="93" t="s">
        <v>46</v>
      </c>
      <c r="E21" s="73">
        <v>200</v>
      </c>
      <c r="F21" s="74">
        <f>E21*6.88/1000</f>
        <v>1.3759999999999999</v>
      </c>
      <c r="G21" s="74">
        <f>E21*17.69/1000</f>
        <v>3.5380000000000003</v>
      </c>
      <c r="H21" s="74">
        <f>E21*28.6/1000</f>
        <v>5.72</v>
      </c>
      <c r="I21" s="74">
        <f>E21*329.11/1000</f>
        <v>65.822000000000003</v>
      </c>
    </row>
    <row r="22" spans="1:10" ht="31.5" x14ac:dyDescent="0.25">
      <c r="A22" s="12"/>
      <c r="B22" s="71" t="s">
        <v>11</v>
      </c>
      <c r="C22" s="92" t="s">
        <v>66</v>
      </c>
      <c r="D22" s="78" t="s">
        <v>48</v>
      </c>
      <c r="E22" s="73">
        <v>180</v>
      </c>
      <c r="F22" s="74">
        <f>E22*22.25/220</f>
        <v>18.204545454545453</v>
      </c>
      <c r="G22" s="74">
        <f>E22*22.82/220</f>
        <v>18.670909090909092</v>
      </c>
      <c r="H22" s="74">
        <f>E22*17.17/220</f>
        <v>14.048181818181821</v>
      </c>
      <c r="I22" s="74">
        <f>E22*363.06/220</f>
        <v>297.04909090909092</v>
      </c>
    </row>
    <row r="23" spans="1:10" ht="15.75" x14ac:dyDescent="0.25">
      <c r="A23" s="12"/>
      <c r="B23" s="71"/>
      <c r="C23" s="82" t="s">
        <v>63</v>
      </c>
      <c r="D23" s="59" t="s">
        <v>50</v>
      </c>
      <c r="E23" s="31">
        <v>180</v>
      </c>
      <c r="F23" s="41">
        <f>E23*0.33/200</f>
        <v>0.29700000000000004</v>
      </c>
      <c r="G23" s="41">
        <f>E23*0.2/200</f>
        <v>0.18</v>
      </c>
      <c r="H23" s="41">
        <f>E23*21.87/200</f>
        <v>19.683000000000003</v>
      </c>
      <c r="I23" s="41">
        <f>E23*90.58/200</f>
        <v>81.521999999999991</v>
      </c>
    </row>
    <row r="24" spans="1:10" ht="15.75" x14ac:dyDescent="0.25">
      <c r="A24" s="12"/>
      <c r="B24" s="35"/>
      <c r="C24" s="80" t="s">
        <v>57</v>
      </c>
      <c r="D24" s="2" t="s">
        <v>51</v>
      </c>
      <c r="E24" s="31">
        <v>21</v>
      </c>
      <c r="F24" s="41">
        <f>E24*7.6/100</f>
        <v>1.5959999999999999</v>
      </c>
      <c r="G24" s="42">
        <f>E24*0.8/100</f>
        <v>0.16800000000000001</v>
      </c>
      <c r="H24" s="42">
        <f>E24*49.2/100</f>
        <v>10.332000000000001</v>
      </c>
      <c r="I24" s="42">
        <f>E24*235/100</f>
        <v>49.35</v>
      </c>
    </row>
    <row r="25" spans="1:10" ht="15.75" x14ac:dyDescent="0.25">
      <c r="A25" s="12"/>
      <c r="B25" s="13"/>
      <c r="C25" s="82" t="s">
        <v>64</v>
      </c>
      <c r="D25" s="2" t="s">
        <v>52</v>
      </c>
      <c r="E25" s="31">
        <v>38</v>
      </c>
      <c r="F25" s="41">
        <f>E25*6.6/100</f>
        <v>2.508</v>
      </c>
      <c r="G25" s="42">
        <f>E25*1.2/100</f>
        <v>0.45600000000000002</v>
      </c>
      <c r="H25" s="42">
        <f>E25*33.4/100</f>
        <v>12.692</v>
      </c>
      <c r="I25" s="42">
        <f>E25*174/100</f>
        <v>66.12</v>
      </c>
    </row>
    <row r="26" spans="1:10" ht="15.75" x14ac:dyDescent="0.25">
      <c r="A26" s="12"/>
      <c r="B26" s="21"/>
      <c r="C26" s="83"/>
      <c r="D26" s="21"/>
      <c r="E26" s="22"/>
      <c r="F26" s="23"/>
      <c r="G26" s="23"/>
      <c r="H26" s="38"/>
      <c r="I26" s="1"/>
    </row>
    <row r="27" spans="1:10" ht="34.5" customHeight="1" x14ac:dyDescent="0.25">
      <c r="A27" s="94" t="s">
        <v>69</v>
      </c>
      <c r="B27" s="70"/>
      <c r="C27" s="92" t="s">
        <v>70</v>
      </c>
      <c r="D27" s="86" t="s">
        <v>67</v>
      </c>
      <c r="E27" s="96">
        <v>90</v>
      </c>
      <c r="F27" s="97">
        <f>E27*26.19/150</f>
        <v>15.713999999999999</v>
      </c>
      <c r="G27" s="97">
        <f>E27*14.75/150</f>
        <v>8.85</v>
      </c>
      <c r="H27" s="97">
        <f>E27*52.94/150</f>
        <v>31.763999999999996</v>
      </c>
      <c r="I27" s="97">
        <f>E27*345.26/150</f>
        <v>207.15599999999998</v>
      </c>
    </row>
    <row r="28" spans="1:10" ht="15.75" x14ac:dyDescent="0.25">
      <c r="A28" s="81"/>
      <c r="B28" s="81"/>
      <c r="C28" s="82" t="s">
        <v>71</v>
      </c>
      <c r="D28" s="84" t="s">
        <v>68</v>
      </c>
      <c r="E28" s="98">
        <v>180</v>
      </c>
      <c r="F28" s="99">
        <f>E28*0.06/200</f>
        <v>5.3999999999999992E-2</v>
      </c>
      <c r="G28" s="99">
        <f>E28*0.01/200</f>
        <v>9.0000000000000011E-3</v>
      </c>
      <c r="H28" s="99">
        <f>E28*15.25/200</f>
        <v>13.725</v>
      </c>
      <c r="I28" s="99">
        <f>E28*62.5/200</f>
        <v>56.25</v>
      </c>
    </row>
  </sheetData>
  <mergeCells count="6">
    <mergeCell ref="A1:I1"/>
    <mergeCell ref="A9:D9"/>
    <mergeCell ref="G3:I3"/>
    <mergeCell ref="G4:I4"/>
    <mergeCell ref="G5:I5"/>
    <mergeCell ref="E9:G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Артиева</cp:lastModifiedBy>
  <cp:lastPrinted>2025-09-14T15:49:20Z</cp:lastPrinted>
  <dcterms:created xsi:type="dcterms:W3CDTF">2015-06-05T18:19:34Z</dcterms:created>
  <dcterms:modified xsi:type="dcterms:W3CDTF">2025-10-05T17:24:44Z</dcterms:modified>
</cp:coreProperties>
</file>